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7365" windowHeight="1215" tabRatio="798"/>
  </bookViews>
  <sheets>
    <sheet name="Table of Contents" sheetId="4" r:id="rId1"/>
    <sheet name="(1)" sheetId="1" r:id="rId2"/>
    <sheet name="(1a)" sheetId="25" r:id="rId3"/>
    <sheet name="(2)" sheetId="2" r:id="rId4"/>
    <sheet name="(3)" sheetId="5" r:id="rId5"/>
    <sheet name="(4)" sheetId="16" r:id="rId6"/>
    <sheet name="(5)" sheetId="7" r:id="rId7"/>
    <sheet name="(6)" sheetId="17" r:id="rId8"/>
    <sheet name="(7)" sheetId="9" r:id="rId9"/>
    <sheet name="(8)" sheetId="19" r:id="rId10"/>
    <sheet name="(9)" sheetId="23" r:id="rId11"/>
    <sheet name="(10)" sheetId="24" r:id="rId12"/>
    <sheet name="(11)" sheetId="26" r:id="rId13"/>
    <sheet name="(12)" sheetId="21" r:id="rId14"/>
    <sheet name="(13)" sheetId="20" r:id="rId15"/>
    <sheet name="(14)" sheetId="22" r:id="rId16"/>
  </sheets>
  <definedNames>
    <definedName name="_xlnm.Print_Area" localSheetId="1">'(1)'!$A$3:$O$54</definedName>
    <definedName name="_xlnm.Print_Area" localSheetId="11">'(10)'!$A$1:$R$43</definedName>
    <definedName name="_xlnm.Print_Area" localSheetId="12">'(11)'!$A$3:$R$11</definedName>
    <definedName name="_xlnm.Print_Area" localSheetId="13">'(12)'!$A$3:$R$8</definedName>
    <definedName name="_xlnm.Print_Area" localSheetId="15">'(14)'!$A$3:$J$24</definedName>
    <definedName name="_xlnm.Print_Area" localSheetId="2">'(1a)'!$A$3:$O$24</definedName>
    <definedName name="_xlnm.Print_Area" localSheetId="3">'(2)'!$A$3:$O$60</definedName>
    <definedName name="_xlnm.Print_Area" localSheetId="4">'(3)'!$A$3:$O$42</definedName>
    <definedName name="_xlnm.Print_Area" localSheetId="5">'(4)'!$A$1:$O$30</definedName>
    <definedName name="_xlnm.Print_Area" localSheetId="6">'(5)'!$A$3:$O$46</definedName>
    <definedName name="_xlnm.Print_Area" localSheetId="7">'(6)'!$A$1:$O$29</definedName>
    <definedName name="_xlnm.Print_Area" localSheetId="8">'(7)'!$A$3:$R$49</definedName>
    <definedName name="_xlnm.Print_Area" localSheetId="9">'(8)'!$A$3:$R$35</definedName>
    <definedName name="_xlnm.Print_Area" localSheetId="10">'(9)'!$A$3:$R$23</definedName>
    <definedName name="_xlnm.Print_Area" localSheetId="0">'Table of Contents'!$B$1:$D$19</definedName>
  </definedNames>
  <calcPr calcId="125725"/>
</workbook>
</file>

<file path=xl/calcChain.xml><?xml version="1.0" encoding="utf-8"?>
<calcChain xmlns="http://schemas.openxmlformats.org/spreadsheetml/2006/main">
  <c r="B4" i="23"/>
  <c r="A4"/>
  <c r="D44" i="7" l="1"/>
  <c r="G44"/>
  <c r="C44"/>
  <c r="K21"/>
  <c r="L21" s="1"/>
  <c r="K44" l="1"/>
  <c r="L44" s="1"/>
  <c r="N44"/>
  <c r="O44" s="1"/>
  <c r="Q26" i="19" l="1"/>
  <c r="I10" i="20"/>
  <c r="H10"/>
  <c r="G10"/>
  <c r="E10"/>
  <c r="D10"/>
  <c r="C10"/>
  <c r="R26" i="19" l="1"/>
  <c r="L10" i="20"/>
  <c r="C18" i="25" l="1"/>
  <c r="D18"/>
  <c r="N18" s="1"/>
  <c r="O18" s="1"/>
  <c r="G18"/>
  <c r="H18"/>
  <c r="K6"/>
  <c r="L6" s="1"/>
  <c r="H24"/>
  <c r="G24"/>
  <c r="D24"/>
  <c r="C24"/>
  <c r="H23"/>
  <c r="G23"/>
  <c r="D23"/>
  <c r="C23"/>
  <c r="H22"/>
  <c r="G22"/>
  <c r="D22"/>
  <c r="C22"/>
  <c r="H21"/>
  <c r="G21"/>
  <c r="D21"/>
  <c r="C21"/>
  <c r="K12"/>
  <c r="L12" s="1"/>
  <c r="K11"/>
  <c r="L11" s="1"/>
  <c r="K10"/>
  <c r="L10" s="1"/>
  <c r="K9"/>
  <c r="Q10" i="26"/>
  <c r="R10" s="1"/>
  <c r="N10"/>
  <c r="K10"/>
  <c r="L10" s="1"/>
  <c r="Q9"/>
  <c r="R9" s="1"/>
  <c r="N9"/>
  <c r="O9" s="1"/>
  <c r="K9"/>
  <c r="L9" s="1"/>
  <c r="Q8"/>
  <c r="R8" s="1"/>
  <c r="N8"/>
  <c r="O8" s="1"/>
  <c r="K8"/>
  <c r="L8" s="1"/>
  <c r="Q7"/>
  <c r="R7" s="1"/>
  <c r="N7"/>
  <c r="O7" s="1"/>
  <c r="K7"/>
  <c r="L7" s="1"/>
  <c r="Q6"/>
  <c r="R6" s="1"/>
  <c r="N6"/>
  <c r="O6" s="1"/>
  <c r="K6"/>
  <c r="L6" s="1"/>
  <c r="F6"/>
  <c r="I7" i="20"/>
  <c r="K18" i="25" l="1"/>
  <c r="L18" s="1"/>
  <c r="O10" i="26"/>
  <c r="K24" i="25"/>
  <c r="L24" s="1"/>
  <c r="K21"/>
  <c r="L21" s="1"/>
  <c r="K22"/>
  <c r="L22" s="1"/>
  <c r="K23"/>
  <c r="L23" s="1"/>
  <c r="L9"/>
  <c r="N21"/>
  <c r="O21" s="1"/>
  <c r="N22"/>
  <c r="O22" s="1"/>
  <c r="N23"/>
  <c r="O23" s="1"/>
  <c r="N24"/>
  <c r="O24" s="1"/>
  <c r="I29" i="2" l="1"/>
  <c r="I8" i="20" s="1"/>
  <c r="H57" i="2"/>
  <c r="G57"/>
  <c r="D57"/>
  <c r="C57"/>
  <c r="K28"/>
  <c r="L28" s="1"/>
  <c r="H29"/>
  <c r="H58" s="1"/>
  <c r="G29"/>
  <c r="G8" i="20" s="1"/>
  <c r="E29" i="2"/>
  <c r="E8" i="20" s="1"/>
  <c r="D29" i="2"/>
  <c r="D58" s="1"/>
  <c r="C29"/>
  <c r="C58" l="1"/>
  <c r="G58"/>
  <c r="K29"/>
  <c r="L29" s="1"/>
  <c r="D8" i="20"/>
  <c r="C8"/>
  <c r="H8"/>
  <c r="N57" i="2"/>
  <c r="O57" s="1"/>
  <c r="N58"/>
  <c r="O58" s="1"/>
  <c r="K57"/>
  <c r="L57" s="1"/>
  <c r="K58" l="1"/>
  <c r="L58" s="1"/>
  <c r="L8" i="20"/>
  <c r="I23" i="23"/>
  <c r="H23"/>
  <c r="G23"/>
  <c r="E23"/>
  <c r="D23"/>
  <c r="C23"/>
  <c r="Q18"/>
  <c r="R18" s="1"/>
  <c r="Q13"/>
  <c r="I9"/>
  <c r="H9"/>
  <c r="G9"/>
  <c r="F9"/>
  <c r="E9"/>
  <c r="D9"/>
  <c r="C9"/>
  <c r="I8"/>
  <c r="H8"/>
  <c r="G8"/>
  <c r="F8"/>
  <c r="E8"/>
  <c r="D8"/>
  <c r="C8"/>
  <c r="I7"/>
  <c r="H7"/>
  <c r="G7"/>
  <c r="F7"/>
  <c r="E7"/>
  <c r="D7"/>
  <c r="C7"/>
  <c r="Q19"/>
  <c r="R19" s="1"/>
  <c r="N19"/>
  <c r="O19" s="1"/>
  <c r="K19"/>
  <c r="L19" s="1"/>
  <c r="N18"/>
  <c r="O18" s="1"/>
  <c r="K18"/>
  <c r="L18" s="1"/>
  <c r="Q17"/>
  <c r="R17" s="1"/>
  <c r="N17"/>
  <c r="O17" s="1"/>
  <c r="K17"/>
  <c r="L17" s="1"/>
  <c r="Q14"/>
  <c r="N14"/>
  <c r="K14"/>
  <c r="N13"/>
  <c r="K13"/>
  <c r="Q12"/>
  <c r="N12"/>
  <c r="K12"/>
  <c r="N9"/>
  <c r="O9" s="1"/>
  <c r="K9"/>
  <c r="L9" s="1"/>
  <c r="N8"/>
  <c r="O8" s="1"/>
  <c r="N7"/>
  <c r="O7" s="1"/>
  <c r="K7"/>
  <c r="L7" s="1"/>
  <c r="I27" i="1"/>
  <c r="H27"/>
  <c r="G27"/>
  <c r="E27"/>
  <c r="D27"/>
  <c r="C27"/>
  <c r="R23" i="23" l="1"/>
  <c r="Q9"/>
  <c r="R9" s="1"/>
  <c r="L23"/>
  <c r="R12"/>
  <c r="O14"/>
  <c r="O23"/>
  <c r="E22"/>
  <c r="O12"/>
  <c r="Q7"/>
  <c r="R7" s="1"/>
  <c r="R13"/>
  <c r="D22"/>
  <c r="O13"/>
  <c r="G22"/>
  <c r="C22"/>
  <c r="I22"/>
  <c r="L13"/>
  <c r="R14"/>
  <c r="K8"/>
  <c r="L8" s="1"/>
  <c r="H22"/>
  <c r="L14"/>
  <c r="L12"/>
  <c r="Q8"/>
  <c r="R8" s="1"/>
  <c r="O22" l="1"/>
  <c r="R22"/>
  <c r="L22"/>
  <c r="Q40" i="24"/>
  <c r="N40"/>
  <c r="K40"/>
  <c r="Q39"/>
  <c r="R39" s="1"/>
  <c r="N39"/>
  <c r="O39" s="1"/>
  <c r="K39"/>
  <c r="L39" s="1"/>
  <c r="Q38"/>
  <c r="R38" s="1"/>
  <c r="N38"/>
  <c r="O38" s="1"/>
  <c r="K38"/>
  <c r="L38" s="1"/>
  <c r="Q37"/>
  <c r="R37" s="1"/>
  <c r="N37"/>
  <c r="O37" s="1"/>
  <c r="K37"/>
  <c r="L37" s="1"/>
  <c r="Q36"/>
  <c r="R36" s="1"/>
  <c r="N36"/>
  <c r="O36" s="1"/>
  <c r="K36"/>
  <c r="L36" s="1"/>
  <c r="Q35"/>
  <c r="R35" s="1"/>
  <c r="N35"/>
  <c r="O35" s="1"/>
  <c r="K35"/>
  <c r="L35" s="1"/>
  <c r="Q34"/>
  <c r="R34" s="1"/>
  <c r="N34"/>
  <c r="O34" s="1"/>
  <c r="K34"/>
  <c r="L34" s="1"/>
  <c r="N32"/>
  <c r="O32" s="1"/>
  <c r="K32"/>
  <c r="L32" s="1"/>
  <c r="N31"/>
  <c r="O31" s="1"/>
  <c r="K31"/>
  <c r="L31" s="1"/>
  <c r="N30"/>
  <c r="O30" s="1"/>
  <c r="K30"/>
  <c r="L30" s="1"/>
  <c r="N29"/>
  <c r="O29" s="1"/>
  <c r="K29"/>
  <c r="L29" s="1"/>
  <c r="N28"/>
  <c r="O28" s="1"/>
  <c r="K28"/>
  <c r="L28" s="1"/>
  <c r="N27"/>
  <c r="O27" s="1"/>
  <c r="K27"/>
  <c r="L27" s="1"/>
  <c r="Q25"/>
  <c r="R25" s="1"/>
  <c r="N25"/>
  <c r="O25" s="1"/>
  <c r="K25"/>
  <c r="L25" s="1"/>
  <c r="Q24"/>
  <c r="R24" s="1"/>
  <c r="N24"/>
  <c r="O24" s="1"/>
  <c r="K24"/>
  <c r="L24" s="1"/>
  <c r="Q23"/>
  <c r="R23" s="1"/>
  <c r="N23"/>
  <c r="O23" s="1"/>
  <c r="K23"/>
  <c r="L23" s="1"/>
  <c r="Q22"/>
  <c r="R22" s="1"/>
  <c r="N22"/>
  <c r="O22" s="1"/>
  <c r="K22"/>
  <c r="L22" s="1"/>
  <c r="Q21"/>
  <c r="R21" s="1"/>
  <c r="N21"/>
  <c r="O21" s="1"/>
  <c r="K21"/>
  <c r="L21" s="1"/>
  <c r="Q20"/>
  <c r="R20" s="1"/>
  <c r="N20"/>
  <c r="O20" s="1"/>
  <c r="K20"/>
  <c r="L20" s="1"/>
  <c r="Q18"/>
  <c r="R18" s="1"/>
  <c r="N18"/>
  <c r="O18" s="1"/>
  <c r="K18"/>
  <c r="L18" s="1"/>
  <c r="Q17"/>
  <c r="R17" s="1"/>
  <c r="N17"/>
  <c r="O17" s="1"/>
  <c r="K17"/>
  <c r="L17" s="1"/>
  <c r="Q16"/>
  <c r="R16" s="1"/>
  <c r="N16"/>
  <c r="O16" s="1"/>
  <c r="K16"/>
  <c r="L16" s="1"/>
  <c r="Q15"/>
  <c r="R15" s="1"/>
  <c r="N15"/>
  <c r="O15" s="1"/>
  <c r="K15"/>
  <c r="L15" s="1"/>
  <c r="Q14"/>
  <c r="R14" s="1"/>
  <c r="N14"/>
  <c r="O14" s="1"/>
  <c r="K14"/>
  <c r="L14" s="1"/>
  <c r="Q13"/>
  <c r="R13" s="1"/>
  <c r="N13"/>
  <c r="O13" s="1"/>
  <c r="K13"/>
  <c r="L13" s="1"/>
  <c r="Q11"/>
  <c r="R11" s="1"/>
  <c r="N11"/>
  <c r="O11" s="1"/>
  <c r="K11"/>
  <c r="L11" s="1"/>
  <c r="Q10"/>
  <c r="N10"/>
  <c r="K10"/>
  <c r="R9"/>
  <c r="Q9"/>
  <c r="N9"/>
  <c r="O9" s="1"/>
  <c r="K9"/>
  <c r="L9" s="1"/>
  <c r="Q8"/>
  <c r="R8" s="1"/>
  <c r="N8"/>
  <c r="O8" s="1"/>
  <c r="K8"/>
  <c r="L8" s="1"/>
  <c r="Q7"/>
  <c r="R7" s="1"/>
  <c r="N7"/>
  <c r="O7" s="1"/>
  <c r="K7"/>
  <c r="L7" s="1"/>
  <c r="Q6"/>
  <c r="N6"/>
  <c r="K6"/>
  <c r="C6" i="22"/>
  <c r="D6"/>
  <c r="I6"/>
  <c r="H6"/>
  <c r="G6"/>
  <c r="F6"/>
  <c r="E6"/>
  <c r="D24"/>
  <c r="E24"/>
  <c r="F24"/>
  <c r="G24"/>
  <c r="H24"/>
  <c r="I24"/>
  <c r="J24"/>
  <c r="C24"/>
  <c r="J17"/>
  <c r="I17"/>
  <c r="H17"/>
  <c r="G17"/>
  <c r="F17"/>
  <c r="E17"/>
  <c r="D17"/>
  <c r="C17"/>
  <c r="O10" i="24" l="1"/>
  <c r="R40"/>
  <c r="L10"/>
  <c r="O40"/>
  <c r="R6"/>
  <c r="L40"/>
  <c r="R10"/>
  <c r="O6"/>
  <c r="L6"/>
  <c r="N5" i="21"/>
  <c r="O5" s="1"/>
  <c r="N6"/>
  <c r="O6" s="1"/>
  <c r="N27" i="19"/>
  <c r="N6"/>
  <c r="O6" s="1"/>
  <c r="N7"/>
  <c r="O7" s="1"/>
  <c r="N8"/>
  <c r="O8" s="1"/>
  <c r="N9"/>
  <c r="O9" s="1"/>
  <c r="N10"/>
  <c r="O10" s="1"/>
  <c r="N11"/>
  <c r="O11" s="1"/>
  <c r="N12"/>
  <c r="O12" s="1"/>
  <c r="N13"/>
  <c r="O13" s="1"/>
  <c r="N14"/>
  <c r="O14" s="1"/>
  <c r="N15"/>
  <c r="O15" s="1"/>
  <c r="N16"/>
  <c r="O16"/>
  <c r="N17"/>
  <c r="O17" s="1"/>
  <c r="N18"/>
  <c r="O18" s="1"/>
  <c r="N19"/>
  <c r="O19" s="1"/>
  <c r="N20"/>
  <c r="O20" s="1"/>
  <c r="N21"/>
  <c r="O21" s="1"/>
  <c r="N22"/>
  <c r="O22" s="1"/>
  <c r="N23"/>
  <c r="O23" s="1"/>
  <c r="N24"/>
  <c r="O24" s="1"/>
  <c r="N25"/>
  <c r="N26"/>
  <c r="O26" s="1"/>
  <c r="N30"/>
  <c r="O30" s="1"/>
  <c r="N5"/>
  <c r="O5"/>
  <c r="N8" i="9"/>
  <c r="O8" s="1"/>
  <c r="Q8"/>
  <c r="R8" s="1"/>
  <c r="N9"/>
  <c r="O9" s="1"/>
  <c r="Q9"/>
  <c r="R9" s="1"/>
  <c r="N10"/>
  <c r="O10" s="1"/>
  <c r="Q10"/>
  <c r="R10" s="1"/>
  <c r="N11"/>
  <c r="O11" s="1"/>
  <c r="Q11"/>
  <c r="R11" s="1"/>
  <c r="N12"/>
  <c r="Q12"/>
  <c r="N13"/>
  <c r="O13" s="1"/>
  <c r="Q13"/>
  <c r="R13" s="1"/>
  <c r="N14"/>
  <c r="O14" s="1"/>
  <c r="Q14"/>
  <c r="R14" s="1"/>
  <c r="N15"/>
  <c r="O15" s="1"/>
  <c r="Q15"/>
  <c r="R15" s="1"/>
  <c r="N16"/>
  <c r="O16" s="1"/>
  <c r="Q16"/>
  <c r="R16" s="1"/>
  <c r="N17"/>
  <c r="O17" s="1"/>
  <c r="Q17"/>
  <c r="R17" s="1"/>
  <c r="N18"/>
  <c r="O18" s="1"/>
  <c r="Q18"/>
  <c r="R18" s="1"/>
  <c r="N19"/>
  <c r="O19" s="1"/>
  <c r="Q19"/>
  <c r="R19" s="1"/>
  <c r="N20"/>
  <c r="O20" s="1"/>
  <c r="Q20"/>
  <c r="R20" s="1"/>
  <c r="N21"/>
  <c r="O21" s="1"/>
  <c r="Q21"/>
  <c r="R21" s="1"/>
  <c r="N22"/>
  <c r="O22" s="1"/>
  <c r="Q22"/>
  <c r="R22" s="1"/>
  <c r="Q7"/>
  <c r="R7" s="1"/>
  <c r="O7"/>
  <c r="N7"/>
  <c r="N49"/>
  <c r="O49" s="1"/>
  <c r="N47"/>
  <c r="O47" s="1"/>
  <c r="N46"/>
  <c r="O46" s="1"/>
  <c r="N45"/>
  <c r="O45" s="1"/>
  <c r="N44"/>
  <c r="O44" s="1"/>
  <c r="N43"/>
  <c r="O43" s="1"/>
  <c r="N42"/>
  <c r="O42" s="1"/>
  <c r="N39"/>
  <c r="O39" s="1"/>
  <c r="N38"/>
  <c r="O38" s="1"/>
  <c r="N37"/>
  <c r="O37" s="1"/>
  <c r="N36"/>
  <c r="O36" s="1"/>
  <c r="N35"/>
  <c r="O35" s="1"/>
  <c r="N34"/>
  <c r="O34" s="1"/>
  <c r="N33"/>
  <c r="O33" s="1"/>
  <c r="N32"/>
  <c r="N31"/>
  <c r="O31" s="1"/>
  <c r="N30"/>
  <c r="O30" s="1"/>
  <c r="N29"/>
  <c r="O12" l="1"/>
  <c r="R12"/>
  <c r="O25" i="19"/>
  <c r="O29" i="9"/>
  <c r="O32"/>
  <c r="O27" i="19"/>
  <c r="K6" i="21" l="1"/>
  <c r="L6" s="1"/>
  <c r="Q6"/>
  <c r="R6" s="1"/>
  <c r="Q5"/>
  <c r="R5" s="1"/>
  <c r="K5"/>
  <c r="L5" s="1"/>
  <c r="D7"/>
  <c r="I7"/>
  <c r="H7"/>
  <c r="G7"/>
  <c r="E7"/>
  <c r="C7"/>
  <c r="E7" i="20"/>
  <c r="H7"/>
  <c r="G7"/>
  <c r="D7"/>
  <c r="C7"/>
  <c r="E6"/>
  <c r="H6"/>
  <c r="G6"/>
  <c r="D6"/>
  <c r="C6"/>
  <c r="E5"/>
  <c r="H5"/>
  <c r="D5"/>
  <c r="G5"/>
  <c r="C5"/>
  <c r="D11"/>
  <c r="E11"/>
  <c r="G11"/>
  <c r="H11"/>
  <c r="I11"/>
  <c r="C11"/>
  <c r="Q11" i="19"/>
  <c r="R11" s="1"/>
  <c r="Q12"/>
  <c r="R12" s="1"/>
  <c r="Q13"/>
  <c r="R13" s="1"/>
  <c r="Q14"/>
  <c r="R14" s="1"/>
  <c r="Q15"/>
  <c r="R15" s="1"/>
  <c r="Q20"/>
  <c r="R20" s="1"/>
  <c r="Q5"/>
  <c r="K30"/>
  <c r="L30" s="1"/>
  <c r="K6"/>
  <c r="L6" s="1"/>
  <c r="K7"/>
  <c r="L7" s="1"/>
  <c r="K8"/>
  <c r="L8" s="1"/>
  <c r="K9"/>
  <c r="L9" s="1"/>
  <c r="K10"/>
  <c r="L10" s="1"/>
  <c r="K11"/>
  <c r="L11" s="1"/>
  <c r="K12"/>
  <c r="L12" s="1"/>
  <c r="K13"/>
  <c r="L13" s="1"/>
  <c r="K14"/>
  <c r="L14" s="1"/>
  <c r="K15"/>
  <c r="L15" s="1"/>
  <c r="K16"/>
  <c r="L16"/>
  <c r="K17"/>
  <c r="L17" s="1"/>
  <c r="K18"/>
  <c r="L18" s="1"/>
  <c r="K19"/>
  <c r="L19" s="1"/>
  <c r="K20"/>
  <c r="L20" s="1"/>
  <c r="K21"/>
  <c r="L21" s="1"/>
  <c r="K22"/>
  <c r="L22" s="1"/>
  <c r="K23"/>
  <c r="L23" s="1"/>
  <c r="K24"/>
  <c r="K25"/>
  <c r="K26"/>
  <c r="L26" s="1"/>
  <c r="K27"/>
  <c r="K5"/>
  <c r="L5" s="1"/>
  <c r="Q27"/>
  <c r="Q25"/>
  <c r="Q24"/>
  <c r="R24" s="1"/>
  <c r="Q23"/>
  <c r="R23" s="1"/>
  <c r="Q22"/>
  <c r="R22" s="1"/>
  <c r="Q21"/>
  <c r="R21" s="1"/>
  <c r="I30"/>
  <c r="R25" l="1"/>
  <c r="R5"/>
  <c r="O7" i="21"/>
  <c r="L7"/>
  <c r="R7"/>
  <c r="R27" i="19"/>
  <c r="L27"/>
  <c r="L25"/>
  <c r="L24"/>
  <c r="L11" i="20"/>
  <c r="L7"/>
  <c r="L6"/>
  <c r="L5"/>
  <c r="H30" i="19"/>
  <c r="D30"/>
  <c r="Q30" s="1"/>
  <c r="R30" s="1"/>
  <c r="B20" i="16" l="1"/>
  <c r="B21"/>
  <c r="B22"/>
  <c r="B23"/>
  <c r="B24"/>
  <c r="B25"/>
  <c r="B26"/>
  <c r="B27"/>
  <c r="B28"/>
  <c r="B29"/>
  <c r="B30"/>
  <c r="A21"/>
  <c r="A22"/>
  <c r="A23"/>
  <c r="A24"/>
  <c r="A25"/>
  <c r="A26"/>
  <c r="A27"/>
  <c r="A28"/>
  <c r="A29"/>
  <c r="A30"/>
  <c r="A20"/>
  <c r="K26" i="17"/>
  <c r="L26" s="1"/>
  <c r="N26"/>
  <c r="O26" s="1"/>
  <c r="K12"/>
  <c r="L12" s="1"/>
  <c r="H28"/>
  <c r="G28"/>
  <c r="H27"/>
  <c r="G27"/>
  <c r="H25"/>
  <c r="G25"/>
  <c r="H24"/>
  <c r="G24"/>
  <c r="H23"/>
  <c r="G23"/>
  <c r="H22"/>
  <c r="G22"/>
  <c r="H21"/>
  <c r="G21"/>
  <c r="H20"/>
  <c r="G20"/>
  <c r="H19"/>
  <c r="G19"/>
  <c r="D28"/>
  <c r="C28"/>
  <c r="N28" s="1"/>
  <c r="O28" s="1"/>
  <c r="D27"/>
  <c r="C27"/>
  <c r="K27" s="1"/>
  <c r="L27" s="1"/>
  <c r="D25"/>
  <c r="C25"/>
  <c r="D24"/>
  <c r="C24"/>
  <c r="K24" s="1"/>
  <c r="L24" s="1"/>
  <c r="D23"/>
  <c r="C23"/>
  <c r="D22"/>
  <c r="C22"/>
  <c r="K22" s="1"/>
  <c r="L22" s="1"/>
  <c r="D21"/>
  <c r="C21"/>
  <c r="D20"/>
  <c r="C20"/>
  <c r="K20" s="1"/>
  <c r="L20" s="1"/>
  <c r="C19"/>
  <c r="K19" s="1"/>
  <c r="L19" s="1"/>
  <c r="D19"/>
  <c r="K14"/>
  <c r="L14" s="1"/>
  <c r="K13"/>
  <c r="L13" s="1"/>
  <c r="K11"/>
  <c r="L11" s="1"/>
  <c r="K10"/>
  <c r="L10" s="1"/>
  <c r="K9"/>
  <c r="L9" s="1"/>
  <c r="K8"/>
  <c r="L8" s="1"/>
  <c r="K7"/>
  <c r="L7" s="1"/>
  <c r="K6"/>
  <c r="L6" s="1"/>
  <c r="K5"/>
  <c r="L5" s="1"/>
  <c r="C28" i="16"/>
  <c r="D28"/>
  <c r="G28"/>
  <c r="H28"/>
  <c r="C25"/>
  <c r="D25"/>
  <c r="G25"/>
  <c r="H25"/>
  <c r="K10"/>
  <c r="L10" s="1"/>
  <c r="K13"/>
  <c r="L13" s="1"/>
  <c r="K5"/>
  <c r="L5" s="1"/>
  <c r="H30"/>
  <c r="G30"/>
  <c r="H29"/>
  <c r="G29"/>
  <c r="H27"/>
  <c r="G27"/>
  <c r="H26"/>
  <c r="G26"/>
  <c r="H24"/>
  <c r="G24"/>
  <c r="H23"/>
  <c r="G23"/>
  <c r="H22"/>
  <c r="G22"/>
  <c r="H21"/>
  <c r="G21"/>
  <c r="H20"/>
  <c r="G20"/>
  <c r="C21"/>
  <c r="D21"/>
  <c r="C22"/>
  <c r="K22" s="1"/>
  <c r="L22" s="1"/>
  <c r="D22"/>
  <c r="C23"/>
  <c r="D23"/>
  <c r="C24"/>
  <c r="K24" s="1"/>
  <c r="L24" s="1"/>
  <c r="D24"/>
  <c r="C26"/>
  <c r="D26"/>
  <c r="C27"/>
  <c r="K27" s="1"/>
  <c r="L27" s="1"/>
  <c r="D27"/>
  <c r="C29"/>
  <c r="K29" s="1"/>
  <c r="L29" s="1"/>
  <c r="D29"/>
  <c r="C30"/>
  <c r="K30" s="1"/>
  <c r="L30" s="1"/>
  <c r="D30"/>
  <c r="D20"/>
  <c r="C20"/>
  <c r="H53" i="1"/>
  <c r="H54" s="1"/>
  <c r="H52"/>
  <c r="H51"/>
  <c r="H50"/>
  <c r="H49"/>
  <c r="H48"/>
  <c r="H47"/>
  <c r="H46"/>
  <c r="H45"/>
  <c r="H44"/>
  <c r="H43"/>
  <c r="H42"/>
  <c r="H41"/>
  <c r="H39"/>
  <c r="H38"/>
  <c r="H37"/>
  <c r="H35"/>
  <c r="H34"/>
  <c r="H33"/>
  <c r="D34"/>
  <c r="D35"/>
  <c r="D37"/>
  <c r="D38"/>
  <c r="D39"/>
  <c r="D41"/>
  <c r="D42"/>
  <c r="D43"/>
  <c r="D44"/>
  <c r="D45"/>
  <c r="D46"/>
  <c r="D47"/>
  <c r="D48"/>
  <c r="D49"/>
  <c r="D50"/>
  <c r="D51"/>
  <c r="D52"/>
  <c r="D53"/>
  <c r="D54" s="1"/>
  <c r="D33"/>
  <c r="H54" i="2"/>
  <c r="H53"/>
  <c r="H52"/>
  <c r="H51"/>
  <c r="H49"/>
  <c r="H48"/>
  <c r="H47"/>
  <c r="H46"/>
  <c r="H45"/>
  <c r="H44"/>
  <c r="H43"/>
  <c r="H42"/>
  <c r="H41"/>
  <c r="H40"/>
  <c r="H39"/>
  <c r="H38"/>
  <c r="H37"/>
  <c r="H36"/>
  <c r="H35"/>
  <c r="D54"/>
  <c r="D53"/>
  <c r="D52"/>
  <c r="D51"/>
  <c r="D49"/>
  <c r="D48"/>
  <c r="D47"/>
  <c r="D46"/>
  <c r="D45"/>
  <c r="D44"/>
  <c r="D43"/>
  <c r="D42"/>
  <c r="D41"/>
  <c r="D40"/>
  <c r="D39"/>
  <c r="D38"/>
  <c r="D37"/>
  <c r="D36"/>
  <c r="D35"/>
  <c r="H42" i="5"/>
  <c r="H41"/>
  <c r="H40"/>
  <c r="H39"/>
  <c r="H37"/>
  <c r="H36"/>
  <c r="H35"/>
  <c r="H34"/>
  <c r="H33"/>
  <c r="H32"/>
  <c r="H31"/>
  <c r="H30"/>
  <c r="H29"/>
  <c r="H28"/>
  <c r="H27"/>
  <c r="D28"/>
  <c r="D29"/>
  <c r="D30"/>
  <c r="D31"/>
  <c r="D32"/>
  <c r="D33"/>
  <c r="D34"/>
  <c r="D35"/>
  <c r="D36"/>
  <c r="D37"/>
  <c r="D39"/>
  <c r="D40"/>
  <c r="D41"/>
  <c r="D42"/>
  <c r="D27"/>
  <c r="K15" i="16"/>
  <c r="L15" s="1"/>
  <c r="K14"/>
  <c r="L14" s="1"/>
  <c r="K12"/>
  <c r="L12" s="1"/>
  <c r="K11"/>
  <c r="L11" s="1"/>
  <c r="K9"/>
  <c r="L9" s="1"/>
  <c r="K8"/>
  <c r="L8" s="1"/>
  <c r="K7"/>
  <c r="L7" s="1"/>
  <c r="K6"/>
  <c r="L6" s="1"/>
  <c r="Q49" i="9"/>
  <c r="R49" s="1"/>
  <c r="Q47"/>
  <c r="R47" s="1"/>
  <c r="Q46"/>
  <c r="R46" s="1"/>
  <c r="Q45"/>
  <c r="R45" s="1"/>
  <c r="Q44"/>
  <c r="R44" s="1"/>
  <c r="Q43"/>
  <c r="R43" s="1"/>
  <c r="Q42"/>
  <c r="R42" s="1"/>
  <c r="Q31"/>
  <c r="R31" s="1"/>
  <c r="Q32"/>
  <c r="Q33"/>
  <c r="R33" s="1"/>
  <c r="Q34"/>
  <c r="R34" s="1"/>
  <c r="Q35"/>
  <c r="R35" s="1"/>
  <c r="Q36"/>
  <c r="R36" s="1"/>
  <c r="Q37"/>
  <c r="R37" s="1"/>
  <c r="Q38"/>
  <c r="R38" s="1"/>
  <c r="Q39"/>
  <c r="R39" s="1"/>
  <c r="Q30"/>
  <c r="R30" s="1"/>
  <c r="Q29"/>
  <c r="K30"/>
  <c r="L30" s="1"/>
  <c r="K31"/>
  <c r="L31" s="1"/>
  <c r="K32"/>
  <c r="K33"/>
  <c r="L33" s="1"/>
  <c r="K34"/>
  <c r="L34" s="1"/>
  <c r="K35"/>
  <c r="L35" s="1"/>
  <c r="K36"/>
  <c r="L36" s="1"/>
  <c r="K37"/>
  <c r="L37" s="1"/>
  <c r="K38"/>
  <c r="L38" s="1"/>
  <c r="K39"/>
  <c r="L39" s="1"/>
  <c r="K42"/>
  <c r="L42" s="1"/>
  <c r="K43"/>
  <c r="L43" s="1"/>
  <c r="K44"/>
  <c r="L44" s="1"/>
  <c r="K45"/>
  <c r="L45" s="1"/>
  <c r="K46"/>
  <c r="L46" s="1"/>
  <c r="K47"/>
  <c r="L47" s="1"/>
  <c r="K49"/>
  <c r="L49" s="1"/>
  <c r="K29"/>
  <c r="K7"/>
  <c r="L7" s="1"/>
  <c r="K8"/>
  <c r="L8" s="1"/>
  <c r="K9"/>
  <c r="L9" s="1"/>
  <c r="K10"/>
  <c r="L10" s="1"/>
  <c r="K11"/>
  <c r="L11" s="1"/>
  <c r="K12"/>
  <c r="K13"/>
  <c r="L13" s="1"/>
  <c r="K14"/>
  <c r="L14" s="1"/>
  <c r="K15"/>
  <c r="L15" s="1"/>
  <c r="K16"/>
  <c r="L16" s="1"/>
  <c r="K17"/>
  <c r="L17" s="1"/>
  <c r="K18"/>
  <c r="L18" s="1"/>
  <c r="K19"/>
  <c r="L19" s="1"/>
  <c r="K20"/>
  <c r="L20" s="1"/>
  <c r="K21"/>
  <c r="L21" s="1"/>
  <c r="K22"/>
  <c r="L22" s="1"/>
  <c r="K7" i="7"/>
  <c r="L7" s="1"/>
  <c r="K8"/>
  <c r="L8" s="1"/>
  <c r="K9"/>
  <c r="L9" s="1"/>
  <c r="K10"/>
  <c r="L10" s="1"/>
  <c r="K11"/>
  <c r="L11" s="1"/>
  <c r="K12"/>
  <c r="L12" s="1"/>
  <c r="K13"/>
  <c r="L13" s="1"/>
  <c r="K14"/>
  <c r="L14" s="1"/>
  <c r="K15"/>
  <c r="L15" s="1"/>
  <c r="K16"/>
  <c r="L16" s="1"/>
  <c r="K17"/>
  <c r="L17" s="1"/>
  <c r="K6"/>
  <c r="L6" s="1"/>
  <c r="N38" i="5"/>
  <c r="O38" s="1"/>
  <c r="K7"/>
  <c r="L7" s="1"/>
  <c r="K8"/>
  <c r="L8" s="1"/>
  <c r="K9"/>
  <c r="L9" s="1"/>
  <c r="K10"/>
  <c r="L10" s="1"/>
  <c r="K11"/>
  <c r="L11" s="1"/>
  <c r="K12"/>
  <c r="L12" s="1"/>
  <c r="K13"/>
  <c r="L13" s="1"/>
  <c r="K14"/>
  <c r="L14" s="1"/>
  <c r="K15"/>
  <c r="L15" s="1"/>
  <c r="K16"/>
  <c r="L16" s="1"/>
  <c r="K18"/>
  <c r="L18" s="1"/>
  <c r="K19"/>
  <c r="L19" s="1"/>
  <c r="K20"/>
  <c r="L20" s="1"/>
  <c r="K21"/>
  <c r="L21" s="1"/>
  <c r="K6"/>
  <c r="L6" s="1"/>
  <c r="G42"/>
  <c r="G41"/>
  <c r="G40"/>
  <c r="G39"/>
  <c r="G37"/>
  <c r="G36"/>
  <c r="G35"/>
  <c r="G34"/>
  <c r="G33"/>
  <c r="G32"/>
  <c r="G31"/>
  <c r="G30"/>
  <c r="G29"/>
  <c r="G28"/>
  <c r="G27"/>
  <c r="C39"/>
  <c r="N39" s="1"/>
  <c r="O39" s="1"/>
  <c r="C40"/>
  <c r="C41"/>
  <c r="C42"/>
  <c r="N42" s="1"/>
  <c r="O42" s="1"/>
  <c r="C28"/>
  <c r="N28" s="1"/>
  <c r="O28" s="1"/>
  <c r="C29"/>
  <c r="C30"/>
  <c r="N30" s="1"/>
  <c r="O30" s="1"/>
  <c r="C31"/>
  <c r="K31" s="1"/>
  <c r="L31" s="1"/>
  <c r="C32"/>
  <c r="C33"/>
  <c r="N33" s="1"/>
  <c r="O33" s="1"/>
  <c r="C34"/>
  <c r="C35"/>
  <c r="C36"/>
  <c r="N36" s="1"/>
  <c r="O36" s="1"/>
  <c r="C37"/>
  <c r="N37" s="1"/>
  <c r="O37" s="1"/>
  <c r="C27"/>
  <c r="K7" i="2"/>
  <c r="L7" s="1"/>
  <c r="K8"/>
  <c r="L8" s="1"/>
  <c r="K9"/>
  <c r="L9" s="1"/>
  <c r="K10"/>
  <c r="L10" s="1"/>
  <c r="K11"/>
  <c r="L11" s="1"/>
  <c r="K12"/>
  <c r="L12" s="1"/>
  <c r="K13"/>
  <c r="L13" s="1"/>
  <c r="K14"/>
  <c r="L14" s="1"/>
  <c r="K16"/>
  <c r="L16" s="1"/>
  <c r="K17"/>
  <c r="L17" s="1"/>
  <c r="K18"/>
  <c r="L18" s="1"/>
  <c r="K19"/>
  <c r="L19" s="1"/>
  <c r="K20"/>
  <c r="L20" s="1"/>
  <c r="K22"/>
  <c r="L22" s="1"/>
  <c r="K23"/>
  <c r="L23" s="1"/>
  <c r="K24"/>
  <c r="L24" s="1"/>
  <c r="K25"/>
  <c r="L25" s="1"/>
  <c r="K6"/>
  <c r="L6" s="1"/>
  <c r="G54"/>
  <c r="G53"/>
  <c r="G52"/>
  <c r="G51"/>
  <c r="G49"/>
  <c r="G48"/>
  <c r="G47"/>
  <c r="G46"/>
  <c r="G45"/>
  <c r="G43"/>
  <c r="G42"/>
  <c r="G41"/>
  <c r="G40"/>
  <c r="G39"/>
  <c r="G38"/>
  <c r="G37"/>
  <c r="G36"/>
  <c r="G35"/>
  <c r="C36"/>
  <c r="C37"/>
  <c r="N37" s="1"/>
  <c r="O37" s="1"/>
  <c r="C38"/>
  <c r="N38" s="1"/>
  <c r="O38" s="1"/>
  <c r="C39"/>
  <c r="K39" s="1"/>
  <c r="L39" s="1"/>
  <c r="C40"/>
  <c r="C41"/>
  <c r="K41" s="1"/>
  <c r="L41" s="1"/>
  <c r="C42"/>
  <c r="N42" s="1"/>
  <c r="O42" s="1"/>
  <c r="C43"/>
  <c r="C45"/>
  <c r="N45" s="1"/>
  <c r="O45" s="1"/>
  <c r="C46"/>
  <c r="C47"/>
  <c r="C48"/>
  <c r="N48" s="1"/>
  <c r="O48" s="1"/>
  <c r="C49"/>
  <c r="N49" s="1"/>
  <c r="O49" s="1"/>
  <c r="C51"/>
  <c r="K51" s="1"/>
  <c r="L51" s="1"/>
  <c r="C52"/>
  <c r="N52" s="1"/>
  <c r="O52" s="1"/>
  <c r="C53"/>
  <c r="K53" s="1"/>
  <c r="L53" s="1"/>
  <c r="C54"/>
  <c r="C35"/>
  <c r="N35" s="1"/>
  <c r="O35" s="1"/>
  <c r="K28" i="16" l="1"/>
  <c r="L28" s="1"/>
  <c r="N25"/>
  <c r="O25" s="1"/>
  <c r="N28"/>
  <c r="O28" s="1"/>
  <c r="N35" i="5"/>
  <c r="O35" s="1"/>
  <c r="N20" i="16"/>
  <c r="O20" s="1"/>
  <c r="N26"/>
  <c r="O26" s="1"/>
  <c r="N23"/>
  <c r="O23" s="1"/>
  <c r="N21"/>
  <c r="O21" s="1"/>
  <c r="K21"/>
  <c r="L21" s="1"/>
  <c r="K23"/>
  <c r="L23" s="1"/>
  <c r="K26"/>
  <c r="L26" s="1"/>
  <c r="N32" i="5"/>
  <c r="O32" s="1"/>
  <c r="N29"/>
  <c r="O29" s="1"/>
  <c r="N27"/>
  <c r="O27" s="1"/>
  <c r="K41"/>
  <c r="L41" s="1"/>
  <c r="K34"/>
  <c r="L34" s="1"/>
  <c r="K25" i="16"/>
  <c r="L25" s="1"/>
  <c r="K28" i="17"/>
  <c r="L12" i="9"/>
  <c r="R29"/>
  <c r="K20" i="16"/>
  <c r="L20" s="1"/>
  <c r="L29" i="9"/>
  <c r="R32"/>
  <c r="L32"/>
  <c r="N40" i="2"/>
  <c r="O40" s="1"/>
  <c r="N36"/>
  <c r="O36" s="1"/>
  <c r="N46"/>
  <c r="O46" s="1"/>
  <c r="K23" i="17"/>
  <c r="L23" s="1"/>
  <c r="K21"/>
  <c r="L21" s="1"/>
  <c r="K25"/>
  <c r="L25" s="1"/>
  <c r="N20"/>
  <c r="O20" s="1"/>
  <c r="N22"/>
  <c r="O22" s="1"/>
  <c r="N24"/>
  <c r="O24" s="1"/>
  <c r="N25"/>
  <c r="O25" s="1"/>
  <c r="N19"/>
  <c r="O19" s="1"/>
  <c r="N21"/>
  <c r="O21" s="1"/>
  <c r="N23"/>
  <c r="O23" s="1"/>
  <c r="N27"/>
  <c r="O27" s="1"/>
  <c r="N43" i="2"/>
  <c r="O43" s="1"/>
  <c r="N47"/>
  <c r="O47" s="1"/>
  <c r="N54"/>
  <c r="O54" s="1"/>
  <c r="N29" i="16"/>
  <c r="O29" s="1"/>
  <c r="N22"/>
  <c r="O22" s="1"/>
  <c r="N24"/>
  <c r="O24" s="1"/>
  <c r="N27"/>
  <c r="O27" s="1"/>
  <c r="N30"/>
  <c r="K40" i="5"/>
  <c r="L40" s="1"/>
  <c r="K36" i="2"/>
  <c r="L36" s="1"/>
  <c r="K38"/>
  <c r="L38" s="1"/>
  <c r="K40"/>
  <c r="L40" s="1"/>
  <c r="K42"/>
  <c r="L42" s="1"/>
  <c r="K45"/>
  <c r="L45" s="1"/>
  <c r="K47"/>
  <c r="L47" s="1"/>
  <c r="K49"/>
  <c r="L49" s="1"/>
  <c r="K52"/>
  <c r="L52" s="1"/>
  <c r="K54"/>
  <c r="L54" s="1"/>
  <c r="N53"/>
  <c r="O53" s="1"/>
  <c r="N41"/>
  <c r="O41" s="1"/>
  <c r="N51"/>
  <c r="O51" s="1"/>
  <c r="N39"/>
  <c r="O39" s="1"/>
  <c r="K35"/>
  <c r="L35" s="1"/>
  <c r="K37"/>
  <c r="L37" s="1"/>
  <c r="K43"/>
  <c r="L43" s="1"/>
  <c r="K46"/>
  <c r="L46" s="1"/>
  <c r="K48"/>
  <c r="L48" s="1"/>
  <c r="K28" i="5"/>
  <c r="L28" s="1"/>
  <c r="K33"/>
  <c r="L33" s="1"/>
  <c r="K36"/>
  <c r="L36" s="1"/>
  <c r="K42"/>
  <c r="L42" s="1"/>
  <c r="N41"/>
  <c r="O41" s="1"/>
  <c r="K27"/>
  <c r="L27" s="1"/>
  <c r="K30"/>
  <c r="L30" s="1"/>
  <c r="K35"/>
  <c r="L35" s="1"/>
  <c r="K39"/>
  <c r="L39" s="1"/>
  <c r="N34"/>
  <c r="O34" s="1"/>
  <c r="N31"/>
  <c r="O31" s="1"/>
  <c r="K29"/>
  <c r="L29" s="1"/>
  <c r="K32"/>
  <c r="L32" s="1"/>
  <c r="K37"/>
  <c r="L37" s="1"/>
  <c r="N40"/>
  <c r="O40" s="1"/>
  <c r="O30" i="16" l="1"/>
  <c r="L28" i="17"/>
  <c r="I18" i="7"/>
  <c r="I9" i="20" s="1"/>
  <c r="E18" i="7"/>
  <c r="E9" i="20" s="1"/>
  <c r="D18" i="7"/>
  <c r="D9" i="20" s="1"/>
  <c r="G40" i="7" l="1"/>
  <c r="G39"/>
  <c r="G38"/>
  <c r="G37"/>
  <c r="G36"/>
  <c r="G35"/>
  <c r="G34"/>
  <c r="G33"/>
  <c r="G32"/>
  <c r="G31"/>
  <c r="G30"/>
  <c r="G29"/>
  <c r="G18"/>
  <c r="C30"/>
  <c r="C31"/>
  <c r="C32"/>
  <c r="C33"/>
  <c r="C34"/>
  <c r="C35"/>
  <c r="C36"/>
  <c r="C37"/>
  <c r="C38"/>
  <c r="C39"/>
  <c r="C40"/>
  <c r="C29"/>
  <c r="C18"/>
  <c r="K7" i="1"/>
  <c r="K8"/>
  <c r="K10"/>
  <c r="K11"/>
  <c r="K12"/>
  <c r="K14"/>
  <c r="L14" s="1"/>
  <c r="K15"/>
  <c r="L15" s="1"/>
  <c r="K16"/>
  <c r="L16" s="1"/>
  <c r="K17"/>
  <c r="K18"/>
  <c r="L18" s="1"/>
  <c r="K19"/>
  <c r="L19" s="1"/>
  <c r="K20"/>
  <c r="K21"/>
  <c r="L21" s="1"/>
  <c r="K22"/>
  <c r="L22" s="1"/>
  <c r="K23"/>
  <c r="L23" s="1"/>
  <c r="K24"/>
  <c r="L24" s="1"/>
  <c r="K25"/>
  <c r="L25" s="1"/>
  <c r="K26"/>
  <c r="L26" s="1"/>
  <c r="K27"/>
  <c r="L27" s="1"/>
  <c r="K6"/>
  <c r="C53"/>
  <c r="C54" s="1"/>
  <c r="N54" s="1"/>
  <c r="O54" s="1"/>
  <c r="C52"/>
  <c r="C51"/>
  <c r="C50"/>
  <c r="C49"/>
  <c r="C48"/>
  <c r="C47"/>
  <c r="C46"/>
  <c r="C45"/>
  <c r="C44"/>
  <c r="C43"/>
  <c r="C42"/>
  <c r="C41"/>
  <c r="C39"/>
  <c r="C38"/>
  <c r="C37"/>
  <c r="C35"/>
  <c r="C34"/>
  <c r="C33"/>
  <c r="G53"/>
  <c r="G54" s="1"/>
  <c r="K54" s="1"/>
  <c r="L54" s="1"/>
  <c r="G52"/>
  <c r="G51"/>
  <c r="G50"/>
  <c r="G49"/>
  <c r="G48"/>
  <c r="G47"/>
  <c r="G46"/>
  <c r="G45"/>
  <c r="G44"/>
  <c r="G43"/>
  <c r="G42"/>
  <c r="G41"/>
  <c r="G39"/>
  <c r="G38"/>
  <c r="G37"/>
  <c r="G35"/>
  <c r="G34"/>
  <c r="G33"/>
  <c r="H41" i="7"/>
  <c r="D41"/>
  <c r="H18"/>
  <c r="H9" i="20" s="1"/>
  <c r="C5" i="4"/>
  <c r="B5"/>
  <c r="L10" i="1" l="1"/>
  <c r="G9" i="20"/>
  <c r="L6" i="1"/>
  <c r="L20"/>
  <c r="L11"/>
  <c r="K18" i="7"/>
  <c r="L18" s="1"/>
  <c r="C9" i="20"/>
  <c r="L17" i="1"/>
  <c r="L12"/>
  <c r="L7"/>
  <c r="L8"/>
  <c r="K37" i="7"/>
  <c r="L37" s="1"/>
  <c r="N37"/>
  <c r="O37" s="1"/>
  <c r="K33"/>
  <c r="L33" s="1"/>
  <c r="N33"/>
  <c r="O33" s="1"/>
  <c r="C41"/>
  <c r="K29"/>
  <c r="L29" s="1"/>
  <c r="N29"/>
  <c r="O29" s="1"/>
  <c r="N38"/>
  <c r="O38" s="1"/>
  <c r="K38"/>
  <c r="L38" s="1"/>
  <c r="N34"/>
  <c r="O34" s="1"/>
  <c r="K34"/>
  <c r="L34" s="1"/>
  <c r="N30"/>
  <c r="O30" s="1"/>
  <c r="K30"/>
  <c r="L30" s="1"/>
  <c r="N39"/>
  <c r="O39" s="1"/>
  <c r="K39"/>
  <c r="L39" s="1"/>
  <c r="N31"/>
  <c r="O31" s="1"/>
  <c r="K31"/>
  <c r="L31" s="1"/>
  <c r="N35"/>
  <c r="O35" s="1"/>
  <c r="K35"/>
  <c r="L35" s="1"/>
  <c r="N40"/>
  <c r="O40" s="1"/>
  <c r="K40"/>
  <c r="L40" s="1"/>
  <c r="K36"/>
  <c r="L36" s="1"/>
  <c r="N36"/>
  <c r="O36" s="1"/>
  <c r="N32"/>
  <c r="O32" s="1"/>
  <c r="K32"/>
  <c r="L32" s="1"/>
  <c r="G41"/>
  <c r="K35" i="1"/>
  <c r="L35" s="1"/>
  <c r="N35"/>
  <c r="O35" s="1"/>
  <c r="K41"/>
  <c r="L41" s="1"/>
  <c r="N41"/>
  <c r="O41" s="1"/>
  <c r="K45"/>
  <c r="L45" s="1"/>
  <c r="N45"/>
  <c r="O45" s="1"/>
  <c r="K49"/>
  <c r="L49" s="1"/>
  <c r="N49"/>
  <c r="O49" s="1"/>
  <c r="K53"/>
  <c r="L53" s="1"/>
  <c r="N53"/>
  <c r="O53" s="1"/>
  <c r="N34"/>
  <c r="O34" s="1"/>
  <c r="K34"/>
  <c r="L34" s="1"/>
  <c r="N39"/>
  <c r="O39" s="1"/>
  <c r="K39"/>
  <c r="L39" s="1"/>
  <c r="K44"/>
  <c r="N44"/>
  <c r="N48"/>
  <c r="O48" s="1"/>
  <c r="K48"/>
  <c r="L48" s="1"/>
  <c r="K52"/>
  <c r="L52" s="1"/>
  <c r="N52"/>
  <c r="O52" s="1"/>
  <c r="K33"/>
  <c r="L33" s="1"/>
  <c r="N33"/>
  <c r="O33" s="1"/>
  <c r="K38"/>
  <c r="L38" s="1"/>
  <c r="N38"/>
  <c r="O38" s="1"/>
  <c r="N43"/>
  <c r="O43" s="1"/>
  <c r="K43"/>
  <c r="L43" s="1"/>
  <c r="K47"/>
  <c r="N47"/>
  <c r="N51"/>
  <c r="O51" s="1"/>
  <c r="K51"/>
  <c r="L51" s="1"/>
  <c r="K37"/>
  <c r="L37" s="1"/>
  <c r="N37"/>
  <c r="O37" s="1"/>
  <c r="K42"/>
  <c r="L42" s="1"/>
  <c r="N42"/>
  <c r="O42" s="1"/>
  <c r="N46"/>
  <c r="O46" s="1"/>
  <c r="K46"/>
  <c r="L46" s="1"/>
  <c r="K50"/>
  <c r="L50" s="1"/>
  <c r="N50"/>
  <c r="O50" s="1"/>
  <c r="L9" i="20" l="1"/>
  <c r="L47" i="1"/>
  <c r="L44"/>
  <c r="O47"/>
  <c r="O44"/>
  <c r="K41" i="7"/>
  <c r="L41" s="1"/>
  <c r="N41"/>
  <c r="O41" s="1"/>
</calcChain>
</file>

<file path=xl/sharedStrings.xml><?xml version="1.0" encoding="utf-8"?>
<sst xmlns="http://schemas.openxmlformats.org/spreadsheetml/2006/main" count="1666" uniqueCount="464">
  <si>
    <t>Consolidated income statement</t>
  </si>
  <si>
    <t>Skonsolidowany rachunek zysków i strat</t>
  </si>
  <si>
    <t>Interest income</t>
  </si>
  <si>
    <t>Interest expense</t>
  </si>
  <si>
    <t xml:space="preserve">Net interest income </t>
  </si>
  <si>
    <t>Fee and commission income</t>
  </si>
  <si>
    <t>Fee and commission expense</t>
  </si>
  <si>
    <t>Net fee and commission income</t>
  </si>
  <si>
    <t>Dividend income</t>
  </si>
  <si>
    <t>Result on trading activities</t>
  </si>
  <si>
    <t>Result on investing activities</t>
  </si>
  <si>
    <t>Other operating income</t>
  </si>
  <si>
    <t>Net impairment losses on loans and advances</t>
  </si>
  <si>
    <t>General administrative expenses</t>
  </si>
  <si>
    <t>Other operating expenses</t>
  </si>
  <si>
    <t>Operating result</t>
  </si>
  <si>
    <t>Share in profit (loss) of associates</t>
  </si>
  <si>
    <t>Profit (loss) before taxation</t>
  </si>
  <si>
    <t>Income tax expense</t>
  </si>
  <si>
    <t>Net profit (loss) for the year</t>
  </si>
  <si>
    <t>- attributable to the shareholders of the Bank</t>
  </si>
  <si>
    <t>Spis treści</t>
  </si>
  <si>
    <t>(1)</t>
  </si>
  <si>
    <t>Przychody z tytułu odsetek</t>
  </si>
  <si>
    <t>Koszty z tytułu odsetek</t>
  </si>
  <si>
    <t xml:space="preserve">Wynik z tytułu odsetek </t>
  </si>
  <si>
    <t>Przychody z tytułu opłat i prowizji</t>
  </si>
  <si>
    <t>Koszty z tytułu opłat i prowizji</t>
  </si>
  <si>
    <t>Wynik z tytułu opłat i prowizji</t>
  </si>
  <si>
    <t>Przychody z tytułu dywidend</t>
  </si>
  <si>
    <t>Wynik na działalności handlowej</t>
  </si>
  <si>
    <t>Wynik na działalności inwestycyjnej</t>
  </si>
  <si>
    <t>Pozostałe przychody operacyjne</t>
  </si>
  <si>
    <t>Ogólne koszty administracyjne</t>
  </si>
  <si>
    <t>Pozostałe koszty operacyjne</t>
  </si>
  <si>
    <t>Wynik na działalności operacyjnej</t>
  </si>
  <si>
    <t>Udział w zyskach/stratach jednostek stowarzyszonych</t>
  </si>
  <si>
    <t>Zysk (strata) brutto</t>
  </si>
  <si>
    <t>Podatek dochodowy</t>
  </si>
  <si>
    <t>Zysk (strata) netto</t>
  </si>
  <si>
    <t>- przypadający na akcjonariuszy Banku</t>
  </si>
  <si>
    <t>Odpisy netto z tytułu utraty wartości kredytów i pożyczek</t>
  </si>
  <si>
    <t>Zysk (strata) na jedną akcję (wyrażony w PLN na jedną akcję)</t>
  </si>
  <si>
    <t>tys. zł</t>
  </si>
  <si>
    <t>PLN thousands</t>
  </si>
  <si>
    <t>30/06/2011</t>
  </si>
  <si>
    <t>31/03/2011</t>
  </si>
  <si>
    <t>31/12/2010</t>
  </si>
  <si>
    <t>30/06/2010</t>
  </si>
  <si>
    <t>31/12/2009</t>
  </si>
  <si>
    <t>Wynik z tytułu odstek</t>
  </si>
  <si>
    <t>Net interest income</t>
  </si>
  <si>
    <t>(2)</t>
  </si>
  <si>
    <t>(3)</t>
  </si>
  <si>
    <t>(4)</t>
  </si>
  <si>
    <t>Wskaźniki finansowe</t>
  </si>
  <si>
    <t>Financial ratios</t>
  </si>
  <si>
    <t>General administrative expenses and depreciation</t>
  </si>
  <si>
    <t>Ogólne koszty administracyjne i amortyzacja</t>
  </si>
  <si>
    <t>Wynik z tytułu odsetek</t>
  </si>
  <si>
    <t>Interest income, of which relating to</t>
  </si>
  <si>
    <t>Amounts due from other banks</t>
  </si>
  <si>
    <t>Amounts due from customers under overdraft facilities</t>
  </si>
  <si>
    <t>Loans and advances to customers, after considering reversal of loans interests discount on impairment losses, of which</t>
  </si>
  <si>
    <t>- companies</t>
  </si>
  <si>
    <t>- households</t>
  </si>
  <si>
    <t>- public institutions</t>
  </si>
  <si>
    <t>- other entities</t>
  </si>
  <si>
    <t>Debt acquired from customers</t>
  </si>
  <si>
    <t>Other amounts due from customers</t>
  </si>
  <si>
    <t xml:space="preserve">Debt securities </t>
  </si>
  <si>
    <t>- at fair value through profit or loss account (trading)</t>
  </si>
  <si>
    <t>- available for sale</t>
  </si>
  <si>
    <t>- other debt securities</t>
  </si>
  <si>
    <t>Interest expense, of which relating to:</t>
  </si>
  <si>
    <t>Amounts owed to banks</t>
  </si>
  <si>
    <t>Amounts owed to customers</t>
  </si>
  <si>
    <t>30/09/2010</t>
  </si>
  <si>
    <t>Należności od banków</t>
  </si>
  <si>
    <t>W rachunku bieżącym udzielone klientom</t>
  </si>
  <si>
    <t>– przedsiębiorstwa</t>
  </si>
  <si>
    <t>– gospodarstwa domowe</t>
  </si>
  <si>
    <t>– instytucje sektora budżetowego</t>
  </si>
  <si>
    <t>– pozostałe podmioty</t>
  </si>
  <si>
    <t xml:space="preserve">Skupione wierzytelności od klientów </t>
  </si>
  <si>
    <t>Inne należności od klientów</t>
  </si>
  <si>
    <t>- wyceniane do wartości godziwej przez rachunek zysków i strat (handlowe)</t>
  </si>
  <si>
    <t>- dostępne do sprzedaży</t>
  </si>
  <si>
    <t>- pozostałe dłużne papiery wartościowe</t>
  </si>
  <si>
    <t>Koszty odsetek</t>
  </si>
  <si>
    <t xml:space="preserve">Zobowiązania wobec innych banków </t>
  </si>
  <si>
    <t xml:space="preserve">Zobowiązania wobec klientów </t>
  </si>
  <si>
    <t>(5)</t>
  </si>
  <si>
    <t>Kredyty i pożyczki udzielone klientom z uwzględnieniem odwrócenia odsetek od kredytów z utratą wartości, z tego:</t>
  </si>
  <si>
    <t>Przychody z tytułu opłat i prowizji od banków</t>
  </si>
  <si>
    <t>Przychody z tytułu opłat i prowizji od klientów</t>
  </si>
  <si>
    <t>– od kredytów i pożyczek</t>
  </si>
  <si>
    <t>– od operacji rozliczeniowych krajowych</t>
  </si>
  <si>
    <t>– od operacji rozliczeniowych zagranicznych</t>
  </si>
  <si>
    <t>– od obsługi rachunków</t>
  </si>
  <si>
    <t>– od zobowiązań gwarancyjnych</t>
  </si>
  <si>
    <t>– od operacji brokerskich</t>
  </si>
  <si>
    <t>– od kart płatniczych</t>
  </si>
  <si>
    <t>– inne prowizje</t>
  </si>
  <si>
    <t>Koszty z tytułu opłat i prowizji od banków</t>
  </si>
  <si>
    <t>Koszty z tytułu opłat i prowizji od klientów</t>
  </si>
  <si>
    <t>Fee and commission income from banks</t>
  </si>
  <si>
    <t>Fee and commission income from customers</t>
  </si>
  <si>
    <t>- on loans and advances</t>
  </si>
  <si>
    <t>- on domestic settlements</t>
  </si>
  <si>
    <t>- on foreign settlements</t>
  </si>
  <si>
    <t>- on account service</t>
  </si>
  <si>
    <t>- on guarantee commitments</t>
  </si>
  <si>
    <t>- on brokerage operations</t>
  </si>
  <si>
    <t>- on payment cards</t>
  </si>
  <si>
    <t>- other</t>
  </si>
  <si>
    <t>Fee and commission expense from banks</t>
  </si>
  <si>
    <t>Fee and commission expense from customers</t>
  </si>
  <si>
    <t>Podstawowe dane finansowe BGŻ S.A.</t>
  </si>
  <si>
    <t>Key financial data of BGŻ S.A.</t>
  </si>
  <si>
    <t>Table of contents</t>
  </si>
  <si>
    <t xml:space="preserve">Employee benefit costs, of which: </t>
  </si>
  <si>
    <t>Including: retirement pay</t>
  </si>
  <si>
    <t>Materials and energy</t>
  </si>
  <si>
    <t>External services</t>
  </si>
  <si>
    <t>Other non-personnel costs</t>
  </si>
  <si>
    <t>Taxes and charges</t>
  </si>
  <si>
    <t>Contributions and amounts transferred to the KNF and BFG</t>
  </si>
  <si>
    <t>General administrative expenses, total</t>
  </si>
  <si>
    <t xml:space="preserve">Koszty pracownicze, w tym: </t>
  </si>
  <si>
    <t>- koszty wynagrodzeń</t>
  </si>
  <si>
    <t xml:space="preserve">     w tym odprawy emerytalne</t>
  </si>
  <si>
    <t>- koszty ubezpieczeń społecznych</t>
  </si>
  <si>
    <t>- pozostałe</t>
  </si>
  <si>
    <t>Zużycie materiałów i energii</t>
  </si>
  <si>
    <t>Usługi obce</t>
  </si>
  <si>
    <t>Pozostałe koszty rzeczowe</t>
  </si>
  <si>
    <t>Podatki i opłaty</t>
  </si>
  <si>
    <t>Składka i wpłaty na Bankowy Fundusz Gwarancyjny i Komisję Nadzoru Finansowego</t>
  </si>
  <si>
    <t>Ogólne koszty administracyjne, razem</t>
  </si>
  <si>
    <t>Koszty ogółem</t>
  </si>
  <si>
    <t>Total expenses</t>
  </si>
  <si>
    <t>Amortyzacja*</t>
  </si>
  <si>
    <t>Amortization and depreciation *</t>
  </si>
  <si>
    <t>* W sprawozdaniu finansowym wielość prezentowana w pozostałych kosztach operacyjnych</t>
  </si>
  <si>
    <t>* In financial statements presented as other operating expense.</t>
  </si>
  <si>
    <t>31/03/2010</t>
  </si>
  <si>
    <t>Loans and advances to customers, after considering reversal of loans interests discount on impairment losses, of which:</t>
  </si>
  <si>
    <t>Skonsolidowane sprawozdanie z sytuacji finansowej</t>
  </si>
  <si>
    <t>Consolidated statement of financial position</t>
  </si>
  <si>
    <t>AKTYWA</t>
  </si>
  <si>
    <t>Kasa i środki w Banku Centralnym</t>
  </si>
  <si>
    <t>Należności z tytułu zakupionych papierów wartościowych z otrzymanym przyrzeczeniem odkupu</t>
  </si>
  <si>
    <t>Papiery wartościowe przeznaczone do obrotu</t>
  </si>
  <si>
    <t>Pochodne instrumenty finansowe</t>
  </si>
  <si>
    <t>Kredyty i pożyczki udzielone klientom</t>
  </si>
  <si>
    <t>Papiery wartościowe dostępne do sprzedaży</t>
  </si>
  <si>
    <t>Pozostałe dłużne papiery wartościowe</t>
  </si>
  <si>
    <t>Nieruchomości inwestycyjne</t>
  </si>
  <si>
    <t>Inwestycje w jednostkach stowarzyszonych</t>
  </si>
  <si>
    <t xml:space="preserve">Wartości niematerialne </t>
  </si>
  <si>
    <t>Rzeczowe aktywa trwałe</t>
  </si>
  <si>
    <t>Aktywa z tytułu odroczonego podatku dochodowego</t>
  </si>
  <si>
    <t>Należności z tytułu podatku dochodowego</t>
  </si>
  <si>
    <t>Inne aktywa</t>
  </si>
  <si>
    <t>AKTYWA RAZEM</t>
  </si>
  <si>
    <t>General administrative expenses, amortization and depreciation</t>
  </si>
  <si>
    <t>ASSETS</t>
  </si>
  <si>
    <t>Cash and balances with the Central Bank</t>
  </si>
  <si>
    <t>Receivables arising from reverse repo transactions</t>
  </si>
  <si>
    <t>Held-for-trading securities</t>
  </si>
  <si>
    <t>Derivative financial instruments</t>
  </si>
  <si>
    <t>Loans and advances to customers</t>
  </si>
  <si>
    <t>Securities available for sale</t>
  </si>
  <si>
    <t>Other debt securities</t>
  </si>
  <si>
    <t>Investment property</t>
  </si>
  <si>
    <t>Investments in subsidiaries and associates</t>
  </si>
  <si>
    <t>Intangible assets</t>
  </si>
  <si>
    <t>Property, plant and equipment</t>
  </si>
  <si>
    <t>Deferred tax asset</t>
  </si>
  <si>
    <t xml:space="preserve">Current tax asset </t>
  </si>
  <si>
    <t>Other assets</t>
  </si>
  <si>
    <t>TOTAL ASSETS</t>
  </si>
  <si>
    <t>ZOBOWIĄZANIA</t>
  </si>
  <si>
    <t>Zobowiązania wobec innych banków</t>
  </si>
  <si>
    <t>Zobowiązania z tytułu sprzedanych papierów wartościowych z udzielonym przyrzeczeniem odkupu</t>
  </si>
  <si>
    <t>Pochodne instrumenty finansowe oraz pozostałe zobowiązania przeznaczone do obrotu</t>
  </si>
  <si>
    <t>Zobowiązania wobec klientów</t>
  </si>
  <si>
    <t>Zobowiązania z tytułu emisji dłużnych papierów wartościowych</t>
  </si>
  <si>
    <t>Pozostałe zobowiązania</t>
  </si>
  <si>
    <t>Rezerwa z tytułu odroczonego podatku dochodowego</t>
  </si>
  <si>
    <t>Zobowiązania z tytułu podatku dochodowego</t>
  </si>
  <si>
    <t>Rezerwy</t>
  </si>
  <si>
    <t>Zobowiązania z tytułu świadczeń pracowniczych</t>
  </si>
  <si>
    <t>ZOBOWIĄZANIA RAZEM</t>
  </si>
  <si>
    <t>KAPITAŁ WŁASNY</t>
  </si>
  <si>
    <t>Kapitał akcyjny</t>
  </si>
  <si>
    <t>Kapitał zapasowy</t>
  </si>
  <si>
    <t>Wynik z lat ubiegłych</t>
  </si>
  <si>
    <t>Pozostałe kapitały</t>
  </si>
  <si>
    <t xml:space="preserve">Niepodzielony wynik finansowy </t>
  </si>
  <si>
    <t>KAPITAŁ WŁASNY RAZEM</t>
  </si>
  <si>
    <t>ZOBOWIĄZANIA I KAPITAŁ RAZEM</t>
  </si>
  <si>
    <t>LIABILITIES</t>
  </si>
  <si>
    <t>Amounts owed to other banks</t>
  </si>
  <si>
    <t>Liabilities arising from repo transactions</t>
  </si>
  <si>
    <t>Derivative financial instruments and other liabilities held for trading</t>
  </si>
  <si>
    <t>Liabilities from issued debt securities</t>
  </si>
  <si>
    <t>Other liabilities</t>
  </si>
  <si>
    <t>Deferred tax liability</t>
  </si>
  <si>
    <t>Current tax liabilities</t>
  </si>
  <si>
    <t>Provisions</t>
  </si>
  <si>
    <t xml:space="preserve">Liabilities arising from employee benefits </t>
  </si>
  <si>
    <t>TOTAL LIABILITIES</t>
  </si>
  <si>
    <t>EQUITY</t>
  </si>
  <si>
    <t>Issued share capital</t>
  </si>
  <si>
    <t>Reserve capital</t>
  </si>
  <si>
    <t>Accumulated profit/ (loss) from previous years</t>
  </si>
  <si>
    <t>Other reserves</t>
  </si>
  <si>
    <t>Undistributed profit</t>
  </si>
  <si>
    <t>TOTAL EQUITY</t>
  </si>
  <si>
    <t>TOTAL LIABILITIES AND EQUITY</t>
  </si>
  <si>
    <t>Współczynnik wypłacalności</t>
  </si>
  <si>
    <t>Capital adequacy ratio</t>
  </si>
  <si>
    <t>Jakość portfela kredytowego</t>
  </si>
  <si>
    <t>Quality of loan portfolio</t>
  </si>
  <si>
    <t>(6)</t>
  </si>
  <si>
    <t>(7)</t>
  </si>
  <si>
    <t>(8)</t>
  </si>
  <si>
    <t>(9)</t>
  </si>
  <si>
    <t>(10)</t>
  </si>
  <si>
    <t>(11)</t>
  </si>
  <si>
    <t>Zatrudnienie, liczba placówek</t>
  </si>
  <si>
    <t>Staffing and number of branches</t>
  </si>
  <si>
    <t>Powrót do spisu treści</t>
  </si>
  <si>
    <t>Back to table of contents</t>
  </si>
  <si>
    <t>PLN thousands, year-to-date basis</t>
  </si>
  <si>
    <t>tys. zł, narastająco od początku roku</t>
  </si>
  <si>
    <t>tys. zł, kwartalnie</t>
  </si>
  <si>
    <t>PLN thousands, quarterly basis</t>
  </si>
  <si>
    <t>x</t>
  </si>
  <si>
    <t>* W sprawozdaniu finansowym wielkość prezentowana w pozostałych kosztach operacyjnych</t>
  </si>
  <si>
    <t>Other operating expense</t>
  </si>
  <si>
    <t>(12)</t>
  </si>
  <si>
    <t>(13)</t>
  </si>
  <si>
    <t>Z tytułu działalności zarządzania majątkiem osób trzecich</t>
  </si>
  <si>
    <t>Z tytułu sprzedaży lub likwidacji środków trwałych, wartości niematerialnych oraz aktywów do zbycia</t>
  </si>
  <si>
    <t>Z tytułu odzyskanych należności przedawnionych, umorzonych i nieściągalnych oraz spłaty należności wyłączonych ze sprawozdania z sytuacji finansowej</t>
  </si>
  <si>
    <t>Przychody ze sprzedaży towarów i usług</t>
  </si>
  <si>
    <t>Z tytułu rozwiązania rezerw na pozostałe należności (poza kredytowymi)</t>
  </si>
  <si>
    <t>Rozwiązanie rezerw na zobowiązania</t>
  </si>
  <si>
    <t>Z tytułu odzyskania poniesionych kosztów</t>
  </si>
  <si>
    <t>Inne przychody operacyjne</t>
  </si>
  <si>
    <t>Pozostałe przychody operacyjne, razem</t>
  </si>
  <si>
    <t>From management of third-party properties</t>
  </si>
  <si>
    <t>From sale or liquidation of property, plant and equipment, intangible assets and assets held-for-sale</t>
  </si>
  <si>
    <t xml:space="preserve">From recovered statute –barred receivables, written off or bad debts, repayments of derecognized receivables  </t>
  </si>
  <si>
    <t>Sales of goods and services</t>
  </si>
  <si>
    <t xml:space="preserve">Reversal of provisions for other receivables (excluding loan receivables) </t>
  </si>
  <si>
    <t>From recovery of costs incurred</t>
  </si>
  <si>
    <t>Other operating income, total</t>
  </si>
  <si>
    <t>Reversal of provisions for liabilities</t>
  </si>
  <si>
    <t>Rozwiązanie odpisów z tytułu utraty wartości rzeczowych środków trwałych</t>
  </si>
  <si>
    <t>Wycena nieruchomości inwestycyjnej</t>
  </si>
  <si>
    <t xml:space="preserve">Investment property valuation </t>
  </si>
  <si>
    <t xml:space="preserve">Reversal of fixed asset impairment write-downs </t>
  </si>
  <si>
    <t>Z tytułu utworzonych rezerw na pozostałe należności (poza kredytowymi)</t>
  </si>
  <si>
    <t>Z tytułu utworzenia rezerw na zobowiązania</t>
  </si>
  <si>
    <t>Z tytułu windykacji należności</t>
  </si>
  <si>
    <t>Przekazane darowizny</t>
  </si>
  <si>
    <t xml:space="preserve">Amortyzacja </t>
  </si>
  <si>
    <t>Pozostałe koszty operacyjne, razem</t>
  </si>
  <si>
    <t>Due to the management of third-party assets</t>
  </si>
  <si>
    <t>Due to the sale or liquidation of property, plant and equipment, intangible assets and assets or sale</t>
  </si>
  <si>
    <t>Due to recognized provisions for other receivables (other than loans and advances)</t>
  </si>
  <si>
    <t xml:space="preserve">Due to debt recovery </t>
  </si>
  <si>
    <t>Donations</t>
  </si>
  <si>
    <t xml:space="preserve">Amortization and depreciation </t>
  </si>
  <si>
    <t>Other operating expenses, total</t>
  </si>
  <si>
    <t>Due to provisions for liabilities</t>
  </si>
  <si>
    <t>Amortyzacja</t>
  </si>
  <si>
    <t>W rachunku bieżącym udzielone klientom, w tym:</t>
  </si>
  <si>
    <t>Kredyty i pożyczki udzielone klientom:</t>
  </si>
  <si>
    <t>– przedsiębiorstwa, w tym:</t>
  </si>
  <si>
    <t>- przedsiębiorcy indywidualni</t>
  </si>
  <si>
    <t>- rolnicy</t>
  </si>
  <si>
    <t>Skupione wierzytelności</t>
  </si>
  <si>
    <t>Inne należności</t>
  </si>
  <si>
    <t>Pozostałe</t>
  </si>
  <si>
    <t>Kredyty i pożyczki brutto udzielone klientom, razem</t>
  </si>
  <si>
    <t>Odpisy na należności (wielkość ujemna)</t>
  </si>
  <si>
    <t>Kredyty i pożyczki netto udzielone klientom, razem</t>
  </si>
  <si>
    <t>Loans and advances to customers:</t>
  </si>
  <si>
    <t>Purchased debt</t>
  </si>
  <si>
    <t>Other receivables</t>
  </si>
  <si>
    <t>Other</t>
  </si>
  <si>
    <t>Loans and advances to customers, gross</t>
  </si>
  <si>
    <t>Impairment allowances (negative value)</t>
  </si>
  <si>
    <t>Loans and advances to customers, net</t>
  </si>
  <si>
    <t xml:space="preserve">- investment loans </t>
  </si>
  <si>
    <t>- operating loans</t>
  </si>
  <si>
    <t>- real-estate loans</t>
  </si>
  <si>
    <t>- klienci indywidualni</t>
  </si>
  <si>
    <t>- klienci indywidualni, w tym:</t>
  </si>
  <si>
    <t>- nieruchomości</t>
  </si>
  <si>
    <t>- individual entrepreneurs</t>
  </si>
  <si>
    <t>- farmers</t>
  </si>
  <si>
    <t>– gospodarstwa domowe:</t>
  </si>
  <si>
    <t>- inwestycyjne</t>
  </si>
  <si>
    <t>- obrotowe</t>
  </si>
  <si>
    <t>– households, including:</t>
  </si>
  <si>
    <t>– businesses</t>
  </si>
  <si>
    <t>– public sector institutions</t>
  </si>
  <si>
    <t>– other entities</t>
  </si>
  <si>
    <t>– businesses, including:</t>
  </si>
  <si>
    <t>Memo item:</t>
  </si>
  <si>
    <t>Pozycja dodatkowa:</t>
  </si>
  <si>
    <t>Kredyty preferencyjne, brutto*</t>
  </si>
  <si>
    <t>Preferential loans, gross*</t>
  </si>
  <si>
    <t>* Kredyty i pożyczki preferencyjne (udzielane z dopłatami agencji rządowych) udzielone przedsiębiorstwom, rolnikom oraz przedsiębiorcom indywidualnym.</t>
  </si>
  <si>
    <t>* Preferential loans and advances (granted with additional payments from government agencies) granted to businesses, farmers and individual entrepreneurs.</t>
  </si>
  <si>
    <t>UWAGA:</t>
  </si>
  <si>
    <t>NOTICE:</t>
  </si>
  <si>
    <t>Począwszy od Skonsolidowanego Raportu Finansowego Grupy Kapitałowej BGŻ S.A. za I półrocze 2011 r. wprowadzono rozszerzoną sprawozdawczość dotyczącą kredytów i pożyczek udzielonym klientom, polegającą na rozbiciu kredytów dla gospodarstw domowych na kredyty dla klientów indywidualnych, przedsiębiorców indywidualnych oraz rolników. Rozszerzone dane dostępne są na daty: 30/06/2011 r., 31/12/2010 r. oraz 30/06/2010 r.</t>
  </si>
  <si>
    <t>narastająco od początku roku</t>
  </si>
  <si>
    <t>year-to-date basis</t>
  </si>
  <si>
    <t>Stopa zwrotu z kapitału (ROE)</t>
  </si>
  <si>
    <t>Stopa zwrotu z aktywów (ROA)</t>
  </si>
  <si>
    <t>Koszty / Dochody (C/I)</t>
  </si>
  <si>
    <t>Earnings per share (in PLN per share)</t>
  </si>
  <si>
    <t>Return on Equity (ROE)</t>
  </si>
  <si>
    <t>Return on Assets (ROA)</t>
  </si>
  <si>
    <t>Marża odsetkowa netto (NIM)</t>
  </si>
  <si>
    <t>Net Interest Margin (NIM)</t>
  </si>
  <si>
    <t>Cost / Income (C/I)</t>
  </si>
  <si>
    <t>Loans / Deposits (L/D)</t>
  </si>
  <si>
    <t>Kredyty / Depozyty (L/D)</t>
  </si>
  <si>
    <t>Capital Adequacy Ratio</t>
  </si>
  <si>
    <t>Razem fundusze własne</t>
  </si>
  <si>
    <t>Całkowity wymóg kapitałowy</t>
  </si>
  <si>
    <t>Współczynnik wypłacalności (%)</t>
  </si>
  <si>
    <t>Capital adequacy ratio (%)</t>
  </si>
  <si>
    <t>Own funds and short-term capital</t>
  </si>
  <si>
    <t>Total capital requirement</t>
  </si>
  <si>
    <t>w etatach</t>
  </si>
  <si>
    <t>in FTE equivalent</t>
  </si>
  <si>
    <t>Sieć placówek</t>
  </si>
  <si>
    <t>Network</t>
  </si>
  <si>
    <t>Oddziały operacyjne</t>
  </si>
  <si>
    <t>Oddziały podległe</t>
  </si>
  <si>
    <t>Razem</t>
  </si>
  <si>
    <t>Operating branches</t>
  </si>
  <si>
    <t>Subordinate branches</t>
  </si>
  <si>
    <t>Total</t>
  </si>
  <si>
    <t>31/12/2008</t>
  </si>
  <si>
    <t>New branches opened</t>
  </si>
  <si>
    <t>Liczba otwartych oddziałów</t>
  </si>
  <si>
    <t>as at period-end</t>
  </si>
  <si>
    <t>stan na koniec okresu</t>
  </si>
  <si>
    <t>Zatrudnienie w Banku</t>
  </si>
  <si>
    <t>Staffing in BGŻ stand-alone</t>
  </si>
  <si>
    <t xml:space="preserve">Head office </t>
  </si>
  <si>
    <t xml:space="preserve">Total </t>
  </si>
  <si>
    <t>Centrala</t>
  </si>
  <si>
    <t>Sieć</t>
  </si>
  <si>
    <t>* Opened since the beginning of 2008.</t>
  </si>
  <si>
    <t>* Otwarte od początku 2008 r.</t>
  </si>
  <si>
    <t xml:space="preserve">    including: new branches*</t>
  </si>
  <si>
    <t>w tym: nowe oddziały*</t>
  </si>
  <si>
    <t>Pozostałe podmioty finansowe:</t>
  </si>
  <si>
    <t>Rachunki bieżące</t>
  </si>
  <si>
    <t>Lokaty terminowe</t>
  </si>
  <si>
    <t xml:space="preserve">Inne zobowiązania </t>
  </si>
  <si>
    <t>- z tytułu zabezpieczeń pieniężnych</t>
  </si>
  <si>
    <t>Klienci indywidualni:</t>
  </si>
  <si>
    <t>Klienci korporacyjni:</t>
  </si>
  <si>
    <t>Klienci korporacyjni, w tym rolnicy:</t>
  </si>
  <si>
    <t>Klienci sektora budżetowego:</t>
  </si>
  <si>
    <t>Zobowiązania wobec klientów, razem</t>
  </si>
  <si>
    <t>Other financial institutions:</t>
  </si>
  <si>
    <t>Current accounts</t>
  </si>
  <si>
    <t>Term deposits</t>
  </si>
  <si>
    <t>- liabilities arising from monetary collateral</t>
  </si>
  <si>
    <t>Retail customers:</t>
  </si>
  <si>
    <t>Corporate customers:</t>
  </si>
  <si>
    <t xml:space="preserve">- other </t>
  </si>
  <si>
    <t>Public sector customers:</t>
  </si>
  <si>
    <t>Amounts owed to customers, total</t>
  </si>
  <si>
    <t>Corporate customers, of which farmers:</t>
  </si>
  <si>
    <t>- retail customers</t>
  </si>
  <si>
    <t>- retail customers, including:</t>
  </si>
  <si>
    <t>Since the Consolidated Financial Report of the BGŻ S.A. Capital Group for the first half of 2011, the disclosure on loans and advances to customers was broadened, namely by splitting of loans to households into loans to retail customers, individual entrepreneurs and farmers. The broadened disclosure is available for the dates: 30 June 2011, 31 December 2010 and 30 June 2010.</t>
  </si>
  <si>
    <t>Since the Consolidated Financial Report of the BGŻ S.A. Capital Group for the first half of 2011, the disclosure on amounts owed to customers was broadened, namely by splitting of amounts owed to farmers. The broadened disclosure is available for the dates: 30 June 2011, 31 December 2010 and 30 June 2010.</t>
  </si>
  <si>
    <t>Począwszy od Skonsolidowanego Raportu Finansowego Grupy Kapitałowej BGŻ S.A. za I półrocze 2011 r. wprowadzono rozszerzoną sprawozdawczość dotyczącą zobowiązań wobec klientów, polegającą na wyodrębnieniu zobowiązań wobec rolników. Rozszerzone dane dostępne są na daty: 30/06/2011 r., 31/12/2010 r. oraz 30/06/2010 r.</t>
  </si>
  <si>
    <t>Poniesione, ale niezidentyfikowane straty (IBNR)</t>
  </si>
  <si>
    <t>Zaangażowanie bilansowe brutto</t>
  </si>
  <si>
    <t>Odpis aktualizujący na ekspozycje analizowane portfelowo</t>
  </si>
  <si>
    <t>Zaangażowanie netto</t>
  </si>
  <si>
    <t>Należności, które utraciły wartość</t>
  </si>
  <si>
    <t>Odpis aktualizujący na ekspozycje analizowane portfelowo i indywidualnie</t>
  </si>
  <si>
    <t>Kredyty i pożyczki udzielone klientom, razem</t>
  </si>
  <si>
    <t>Losses incurred but not reported (IBNR)</t>
  </si>
  <si>
    <t>Gross statement of financial position exposure</t>
  </si>
  <si>
    <t>Impairment allowance on exposures analyzed on the portfolio basis</t>
  </si>
  <si>
    <t>Net exposure</t>
  </si>
  <si>
    <t>Impaired exposures</t>
  </si>
  <si>
    <t>Impairment allowance on exposures analyzed on the portfolio and individual basis</t>
  </si>
  <si>
    <t>Provision coverage of impaired loans</t>
  </si>
  <si>
    <t>Pokrycie odpisami należności, które utraciły wartość</t>
  </si>
  <si>
    <t>Ratios:</t>
  </si>
  <si>
    <t>Wskaźniki:</t>
  </si>
  <si>
    <t>Loans and advances to customers, total</t>
  </si>
  <si>
    <t>Share of impaired exposures in total gross loan portfolio</t>
  </si>
  <si>
    <t>Udział należności, które utraciły wartość w portfelu kredytowym brutto</t>
  </si>
  <si>
    <t>Income on swap points*</t>
  </si>
  <si>
    <t>Wynik z odsetek i punktów swapowych, razem</t>
  </si>
  <si>
    <t>Wynik z punktów swapowych*</t>
  </si>
  <si>
    <t>Net interest income and swap points</t>
  </si>
  <si>
    <t>* W sprawozdaniu finansowym wykazywany w wyniku na działalności handlowej. Źródło: dane zarządcze Banku.</t>
  </si>
  <si>
    <t>* In financial statements shown in result on trading activities. Source: management accounts of the Bank.</t>
  </si>
  <si>
    <t>Net Interest Margin incl. swap points</t>
  </si>
  <si>
    <t>Marża odsetkowa netto z uwzgl. punktów swapowych</t>
  </si>
  <si>
    <t>Skonsolidowane sprawozdanie z całkowitych dochodów</t>
  </si>
  <si>
    <t>Consolidated statement of comprehensive income</t>
  </si>
  <si>
    <t>(1a)</t>
  </si>
  <si>
    <t>Środki na rachunkach bieżących</t>
  </si>
  <si>
    <t>Depozyty terminowe</t>
  </si>
  <si>
    <t>Kredyty i pożyczki otrzymane</t>
  </si>
  <si>
    <t>Inne zobowiązania</t>
  </si>
  <si>
    <t>Zobowiązania wobec innych banków, razem</t>
  </si>
  <si>
    <t>Cash in current accounts</t>
  </si>
  <si>
    <t>Loans and advances taken out</t>
  </si>
  <si>
    <t xml:space="preserve">Amounts owed to other banks, total </t>
  </si>
  <si>
    <t xml:space="preserve">Zysk netto </t>
  </si>
  <si>
    <t>Inne całkowite dochody</t>
  </si>
  <si>
    <t>Skutki wyceny aktywów finansowych dostępnych do sprzedaży</t>
  </si>
  <si>
    <t>Podatek dochodowy dotyczący innych całkowitych dochodów</t>
  </si>
  <si>
    <t>Inne całkowite dochody (netto)</t>
  </si>
  <si>
    <t xml:space="preserve">Całkowite dochody ogółem </t>
  </si>
  <si>
    <t>Other comprehensive income</t>
  </si>
  <si>
    <t>Net (loss)/gain on valuation of available-for-sale financial assets</t>
  </si>
  <si>
    <t>Income tax effect</t>
  </si>
  <si>
    <t>Other comprehensive income (net)</t>
  </si>
  <si>
    <t>Total comprehensive income for the first quarter</t>
  </si>
  <si>
    <t>Net profit</t>
  </si>
  <si>
    <t>Informacja uzupełniająca:</t>
  </si>
  <si>
    <t>Memo items:</t>
  </si>
  <si>
    <t>Koszty ryzyka kredytowego (CoC)</t>
  </si>
  <si>
    <t>Cost of Credit Risk (CoC)</t>
  </si>
  <si>
    <t>IPO costs</t>
  </si>
  <si>
    <t>Koszty IPO</t>
  </si>
  <si>
    <t>Change y/y</t>
  </si>
  <si>
    <t>Zmiana r/r</t>
  </si>
  <si>
    <t>Change q/q</t>
  </si>
  <si>
    <t>Zmiana narastająco</t>
  </si>
  <si>
    <t>Change YTD</t>
  </si>
  <si>
    <t>Dłużne papiery wartościowe</t>
  </si>
  <si>
    <t>Zobowiązania wobec banków</t>
  </si>
  <si>
    <t>(14)</t>
  </si>
  <si>
    <t>Nr arkusza / Sheet no.</t>
  </si>
  <si>
    <r>
      <t>-</t>
    </r>
    <r>
      <rPr>
        <sz val="7"/>
        <rFont val="Tahoma"/>
        <family val="2"/>
        <charset val="238"/>
      </rPr>
      <t xml:space="preserve">       </t>
    </r>
    <r>
      <rPr>
        <sz val="10"/>
        <rFont val="Tahoma"/>
        <family val="2"/>
        <charset val="238"/>
      </rPr>
      <t>Payroll</t>
    </r>
  </si>
  <si>
    <r>
      <t>-</t>
    </r>
    <r>
      <rPr>
        <sz val="7"/>
        <rFont val="Tahoma"/>
        <family val="2"/>
        <charset val="238"/>
      </rPr>
      <t xml:space="preserve">       </t>
    </r>
    <r>
      <rPr>
        <sz val="10"/>
        <rFont val="Tahoma"/>
        <family val="2"/>
        <charset val="238"/>
      </rPr>
      <t xml:space="preserve">Social security </t>
    </r>
  </si>
  <si>
    <r>
      <t>-</t>
    </r>
    <r>
      <rPr>
        <sz val="7"/>
        <rFont val="Tahoma"/>
        <family val="2"/>
        <charset val="238"/>
      </rPr>
      <t xml:space="preserve">       </t>
    </r>
    <r>
      <rPr>
        <sz val="10"/>
        <rFont val="Tahoma"/>
        <family val="2"/>
        <charset val="238"/>
      </rPr>
      <t>Other</t>
    </r>
  </si>
  <si>
    <t>Zmiana kw/kw</t>
  </si>
</sst>
</file>

<file path=xl/styles.xml><?xml version="1.0" encoding="utf-8"?>
<styleSheet xmlns="http://schemas.openxmlformats.org/spreadsheetml/2006/main">
  <numFmts count="5">
    <numFmt numFmtId="164" formatCode="_-* #,##0.00_-;\-* #,##0.00_-;_-* &quot;-&quot;??_-;_-@_-"/>
    <numFmt numFmtId="165" formatCode="_(* #,##0_);_(* \(#,##0\);_(* &quot;-&quot;??_);_(@_)"/>
    <numFmt numFmtId="166" formatCode="_(* #,##0.00_);_(* \(#,##0.00\);_(* &quot;-&quot;??_);_(@_)"/>
    <numFmt numFmtId="167" formatCode="_(* #,##0.0%_);_(* \(#,##0.0%\);_(* &quot;-&quot;??_);_(@_)"/>
    <numFmt numFmtId="168" formatCode="_-* #,##0\ _z_ł_-;\-* #,##0\ _z_ł_-;_-* &quot;-&quot;??\ _z_ł_-;_-@_-"/>
  </numFmts>
  <fonts count="44">
    <font>
      <sz val="11"/>
      <color theme="1"/>
      <name val="Czcionka tekstu podstawowego"/>
      <family val="2"/>
      <charset val="238"/>
    </font>
    <font>
      <sz val="11"/>
      <color theme="1"/>
      <name val="Czcionka tekstu podstawowego"/>
      <family val="2"/>
      <charset val="238"/>
    </font>
    <font>
      <u/>
      <sz val="9.35"/>
      <color theme="10"/>
      <name val="Czcionka tekstu podstawowego"/>
      <family val="2"/>
      <charset val="238"/>
    </font>
    <font>
      <sz val="11"/>
      <color theme="1"/>
      <name val="Tahoma"/>
      <family val="2"/>
      <charset val="238"/>
    </font>
    <font>
      <sz val="10"/>
      <color theme="1"/>
      <name val="Tahoma"/>
      <family val="2"/>
      <charset val="238"/>
    </font>
    <font>
      <b/>
      <sz val="10"/>
      <color theme="1"/>
      <name val="Tahoma"/>
      <family val="2"/>
      <charset val="238"/>
    </font>
    <font>
      <sz val="11"/>
      <color theme="4" tint="-0.249977111117893"/>
      <name val="Tahoma"/>
      <family val="2"/>
      <charset val="238"/>
    </font>
    <font>
      <i/>
      <sz val="8"/>
      <color theme="1"/>
      <name val="Tahoma"/>
      <family val="2"/>
      <charset val="238"/>
    </font>
    <font>
      <b/>
      <sz val="11"/>
      <color theme="1"/>
      <name val="Tahoma"/>
      <family val="2"/>
      <charset val="238"/>
    </font>
    <font>
      <i/>
      <sz val="10"/>
      <color theme="1"/>
      <name val="Tahoma"/>
      <family val="2"/>
      <charset val="238"/>
    </font>
    <font>
      <sz val="10"/>
      <color rgb="FF000000"/>
      <name val="Tahoma"/>
      <family val="2"/>
      <charset val="238"/>
    </font>
    <font>
      <b/>
      <sz val="14"/>
      <color theme="1"/>
      <name val="Tahoma"/>
      <family val="2"/>
      <charset val="238"/>
    </font>
    <font>
      <b/>
      <sz val="11"/>
      <color theme="1"/>
      <name val="Czcionka tekstu podstawowego"/>
      <family val="2"/>
      <charset val="238"/>
    </font>
    <font>
      <i/>
      <sz val="11"/>
      <color theme="1"/>
      <name val="Tahoma"/>
      <family val="2"/>
      <charset val="238"/>
    </font>
    <font>
      <u/>
      <sz val="9.35"/>
      <color theme="10"/>
      <name val="Tahoma"/>
      <family val="2"/>
      <charset val="238"/>
    </font>
    <font>
      <b/>
      <sz val="12"/>
      <color theme="1"/>
      <name val="Calibri"/>
      <family val="2"/>
      <charset val="238"/>
      <scheme val="minor"/>
    </font>
    <font>
      <u/>
      <sz val="10"/>
      <color theme="10"/>
      <name val="Czcionka tekstu podstawowego"/>
      <family val="2"/>
      <charset val="238"/>
    </font>
    <font>
      <sz val="10"/>
      <color theme="4" tint="-0.249977111117893"/>
      <name val="Tahoma"/>
      <family val="2"/>
      <charset val="238"/>
    </font>
    <font>
      <b/>
      <sz val="10"/>
      <color theme="4" tint="-0.249977111117893"/>
      <name val="Tahoma"/>
      <family val="2"/>
      <charset val="238"/>
    </font>
    <font>
      <sz val="10"/>
      <color theme="1"/>
      <name val="Arial"/>
      <family val="2"/>
      <charset val="238"/>
    </font>
    <font>
      <b/>
      <sz val="11"/>
      <name val="Tahoma"/>
      <family val="2"/>
      <charset val="238"/>
    </font>
    <font>
      <b/>
      <i/>
      <sz val="10"/>
      <color theme="1"/>
      <name val="Tahoma"/>
      <family val="2"/>
      <charset val="238"/>
    </font>
    <font>
      <i/>
      <sz val="10"/>
      <name val="Tahoma"/>
      <family val="2"/>
      <charset val="238"/>
    </font>
    <font>
      <sz val="10"/>
      <name val="Tahoma"/>
      <family val="2"/>
      <charset val="238"/>
    </font>
    <font>
      <b/>
      <sz val="10"/>
      <name val="Tahoma"/>
      <family val="2"/>
      <charset val="238"/>
    </font>
    <font>
      <i/>
      <sz val="8"/>
      <name val="Tahoma"/>
      <family val="2"/>
      <charset val="238"/>
    </font>
    <font>
      <b/>
      <u/>
      <sz val="10"/>
      <color theme="1"/>
      <name val="Tahoma"/>
      <family val="2"/>
      <charset val="238"/>
    </font>
    <font>
      <sz val="11"/>
      <name val="Tahoma"/>
      <family val="2"/>
      <charset val="238"/>
    </font>
    <font>
      <b/>
      <u/>
      <sz val="11"/>
      <color theme="0"/>
      <name val="Calibri"/>
      <family val="2"/>
      <charset val="238"/>
      <scheme val="minor"/>
    </font>
    <font>
      <b/>
      <sz val="11"/>
      <color theme="0"/>
      <name val="Calibri"/>
      <family val="2"/>
      <charset val="238"/>
    </font>
    <font>
      <sz val="11"/>
      <color theme="0"/>
      <name val="Tahoma"/>
      <family val="2"/>
      <charset val="238"/>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1"/>
      <name val="Czcionka tekstu podstawowego"/>
      <family val="2"/>
      <charset val="238"/>
    </font>
    <font>
      <b/>
      <i/>
      <sz val="11"/>
      <color theme="1"/>
      <name val="Tahoma"/>
      <family val="2"/>
      <charset val="238"/>
    </font>
    <font>
      <u/>
      <sz val="11"/>
      <color theme="10"/>
      <name val="Tahoma"/>
      <family val="2"/>
      <charset val="238"/>
    </font>
    <font>
      <b/>
      <sz val="14"/>
      <name val="Tahoma"/>
      <family val="2"/>
      <charset val="238"/>
    </font>
    <font>
      <sz val="7"/>
      <name val="Tahoma"/>
      <family val="2"/>
      <charset val="238"/>
    </font>
    <font>
      <b/>
      <u/>
      <sz val="10"/>
      <name val="Tahoma"/>
      <family val="2"/>
      <charset val="238"/>
    </font>
    <font>
      <b/>
      <i/>
      <u/>
      <sz val="10"/>
      <color theme="1"/>
      <name val="Tahoma"/>
      <family val="2"/>
      <charset val="238"/>
    </font>
    <font>
      <b/>
      <i/>
      <u/>
      <sz val="10"/>
      <name val="Tahoma"/>
      <family val="2"/>
      <charset val="238"/>
    </font>
    <font>
      <b/>
      <i/>
      <sz val="10"/>
      <name val="Tahoma"/>
      <family val="2"/>
      <charset val="238"/>
    </font>
    <font>
      <i/>
      <sz val="12"/>
      <color theme="1"/>
      <name val="Calibri"/>
      <family val="2"/>
      <charset val="238"/>
      <scheme val="minor"/>
    </font>
  </fonts>
  <fills count="8">
    <fill>
      <patternFill patternType="none"/>
    </fill>
    <fill>
      <patternFill patternType="gray125"/>
    </fill>
    <fill>
      <patternFill patternType="solid">
        <fgColor rgb="FFFFC000"/>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2"/>
        <bgColor indexed="64"/>
      </patternFill>
    </fill>
    <fill>
      <patternFill patternType="solid">
        <fgColor theme="8" tint="-0.249977111117893"/>
        <bgColor indexed="64"/>
      </patternFill>
    </fill>
    <fill>
      <patternFill patternType="solid">
        <fgColor theme="0" tint="-4.9989318521683403E-2"/>
        <bgColor indexed="64"/>
      </patternFill>
    </fill>
  </fills>
  <borders count="10">
    <border>
      <left/>
      <right/>
      <top/>
      <bottom/>
      <diagonal/>
    </border>
    <border>
      <left/>
      <right/>
      <top/>
      <bottom style="medium">
        <color indexed="64"/>
      </bottom>
      <diagonal/>
    </border>
    <border>
      <left/>
      <right/>
      <top/>
      <bottom style="double">
        <color indexed="64"/>
      </bottom>
      <diagonal/>
    </border>
    <border>
      <left/>
      <right/>
      <top/>
      <bottom style="thin">
        <color indexed="64"/>
      </bottom>
      <diagonal/>
    </border>
    <border>
      <left/>
      <right/>
      <top/>
      <bottom style="hair">
        <color indexed="64"/>
      </bottom>
      <diagonal/>
    </border>
    <border>
      <left/>
      <right/>
      <top style="thin">
        <color indexed="64"/>
      </top>
      <bottom style="double">
        <color indexed="64"/>
      </bottom>
      <diagonal/>
    </border>
    <border>
      <left/>
      <right style="thick">
        <color theme="0"/>
      </right>
      <top/>
      <bottom style="thin">
        <color theme="8" tint="-0.24994659260841701"/>
      </bottom>
      <diagonal/>
    </border>
    <border>
      <left/>
      <right/>
      <top/>
      <bottom style="thin">
        <color theme="8" tint="-0.24994659260841701"/>
      </bottom>
      <diagonal/>
    </border>
    <border>
      <left style="thick">
        <color theme="0"/>
      </left>
      <right style="thick">
        <color theme="0"/>
      </right>
      <top/>
      <bottom style="thin">
        <color theme="8" tint="-0.24994659260841701"/>
      </bottom>
      <diagonal/>
    </border>
    <border>
      <left style="thick">
        <color theme="0"/>
      </left>
      <right/>
      <top/>
      <bottom style="thin">
        <color theme="8" tint="-0.24994659260841701"/>
      </bottom>
      <diagonal/>
    </border>
  </borders>
  <cellStyleXfs count="4">
    <xf numFmtId="0" fontId="0" fillId="0" borderId="0"/>
    <xf numFmtId="164" fontId="1" fillId="0" borderId="0" applyFont="0" applyFill="0" applyBorder="0" applyAlignment="0" applyProtection="0"/>
    <xf numFmtId="0" fontId="2" fillId="0" borderId="0" applyNumberFormat="0" applyFill="0" applyBorder="0" applyAlignment="0" applyProtection="0">
      <alignment vertical="top"/>
      <protection locked="0"/>
    </xf>
    <xf numFmtId="9" fontId="1" fillId="0" borderId="0" applyFont="0" applyFill="0" applyBorder="0" applyAlignment="0" applyProtection="0"/>
  </cellStyleXfs>
  <cellXfs count="193">
    <xf numFmtId="0" fontId="0" fillId="0" borderId="0" xfId="0"/>
    <xf numFmtId="0" fontId="3" fillId="0" borderId="0" xfId="0" applyFont="1"/>
    <xf numFmtId="0" fontId="4" fillId="0" borderId="0" xfId="0" applyFont="1" applyAlignment="1">
      <alignment vertical="top" wrapText="1"/>
    </xf>
    <xf numFmtId="0" fontId="6" fillId="0" borderId="0" xfId="0" applyFont="1"/>
    <xf numFmtId="0" fontId="3" fillId="0" borderId="0" xfId="0" applyFont="1" applyBorder="1"/>
    <xf numFmtId="0" fontId="5" fillId="0" borderId="0" xfId="0" applyFont="1" applyAlignment="1">
      <alignment vertical="top" wrapText="1"/>
    </xf>
    <xf numFmtId="0" fontId="3" fillId="0" borderId="0" xfId="0" applyFont="1" applyBorder="1" applyAlignment="1">
      <alignment vertical="top"/>
    </xf>
    <xf numFmtId="0" fontId="4" fillId="0" borderId="0" xfId="0" applyFont="1" applyBorder="1" applyAlignment="1">
      <alignment horizontal="right" vertical="top" wrapText="1"/>
    </xf>
    <xf numFmtId="0" fontId="3" fillId="0" borderId="0" xfId="0" applyFont="1" applyAlignment="1">
      <alignment vertical="top"/>
    </xf>
    <xf numFmtId="3" fontId="4" fillId="0" borderId="0" xfId="0" applyNumberFormat="1" applyFont="1" applyBorder="1" applyAlignment="1">
      <alignment horizontal="right" vertical="top" wrapText="1"/>
    </xf>
    <xf numFmtId="3" fontId="5" fillId="0" borderId="0" xfId="0" applyNumberFormat="1" applyFont="1" applyBorder="1" applyAlignment="1">
      <alignment horizontal="right" vertical="top" wrapText="1"/>
    </xf>
    <xf numFmtId="0" fontId="9" fillId="0" borderId="0" xfId="0" applyFont="1" applyAlignment="1">
      <alignment vertical="top" wrapText="1"/>
    </xf>
    <xf numFmtId="165" fontId="4" fillId="0" borderId="0" xfId="1" applyNumberFormat="1" applyFont="1" applyFill="1" applyBorder="1" applyAlignment="1">
      <alignment vertical="top"/>
    </xf>
    <xf numFmtId="165" fontId="4" fillId="0" borderId="3" xfId="1" applyNumberFormat="1" applyFont="1" applyFill="1" applyBorder="1" applyAlignment="1">
      <alignment vertical="top"/>
    </xf>
    <xf numFmtId="165" fontId="5" fillId="0" borderId="0" xfId="1" applyNumberFormat="1" applyFont="1" applyFill="1" applyBorder="1" applyAlignment="1">
      <alignment vertical="top"/>
    </xf>
    <xf numFmtId="0" fontId="8" fillId="0" borderId="0" xfId="0" applyFont="1"/>
    <xf numFmtId="165" fontId="4" fillId="0" borderId="2" xfId="1" applyNumberFormat="1" applyFont="1" applyFill="1" applyBorder="1" applyAlignment="1">
      <alignment vertical="top"/>
    </xf>
    <xf numFmtId="166" fontId="5" fillId="0" borderId="0" xfId="1" applyNumberFormat="1" applyFont="1" applyFill="1" applyBorder="1" applyAlignment="1">
      <alignment vertical="top"/>
    </xf>
    <xf numFmtId="0" fontId="5" fillId="0" borderId="0" xfId="0" applyFont="1" applyAlignment="1">
      <alignment wrapText="1"/>
    </xf>
    <xf numFmtId="0" fontId="11" fillId="0" borderId="0" xfId="0" applyFont="1"/>
    <xf numFmtId="165" fontId="4" fillId="0" borderId="4" xfId="1" applyNumberFormat="1" applyFont="1" applyFill="1" applyBorder="1" applyAlignment="1">
      <alignment vertical="top"/>
    </xf>
    <xf numFmtId="0" fontId="8" fillId="2" borderId="0" xfId="0" applyFont="1" applyFill="1" applyAlignment="1">
      <alignment vertical="center"/>
    </xf>
    <xf numFmtId="0" fontId="3" fillId="0" borderId="0" xfId="0" applyFont="1" applyAlignment="1">
      <alignment vertical="center"/>
    </xf>
    <xf numFmtId="0" fontId="3" fillId="3" borderId="0" xfId="0" applyFont="1" applyFill="1" applyAlignment="1">
      <alignment vertical="center"/>
    </xf>
    <xf numFmtId="0" fontId="2" fillId="0" borderId="0" xfId="2" applyFill="1" applyAlignment="1" applyProtection="1"/>
    <xf numFmtId="0" fontId="10" fillId="0" borderId="0" xfId="0" applyFont="1" applyFill="1" applyBorder="1" applyAlignment="1">
      <alignment horizontal="right" vertical="top" wrapText="1"/>
    </xf>
    <xf numFmtId="0" fontId="3" fillId="0" borderId="0" xfId="0" applyFont="1" applyFill="1" applyBorder="1"/>
    <xf numFmtId="0" fontId="3" fillId="0" borderId="0" xfId="0" applyFont="1" applyFill="1" applyBorder="1" applyAlignment="1">
      <alignment vertical="top"/>
    </xf>
    <xf numFmtId="165" fontId="4" fillId="0" borderId="0" xfId="0" applyNumberFormat="1" applyFont="1" applyFill="1" applyBorder="1" applyAlignment="1">
      <alignment horizontal="right" vertical="top" wrapText="1"/>
    </xf>
    <xf numFmtId="0" fontId="3" fillId="0" borderId="0" xfId="0" applyFont="1" applyFill="1"/>
    <xf numFmtId="0" fontId="3" fillId="0" borderId="0" xfId="0" applyFont="1" applyFill="1" applyAlignment="1">
      <alignment vertical="top"/>
    </xf>
    <xf numFmtId="165" fontId="4" fillId="0" borderId="0" xfId="1" applyNumberFormat="1" applyFont="1" applyFill="1" applyBorder="1" applyAlignment="1">
      <alignment horizontal="right" vertical="top"/>
    </xf>
    <xf numFmtId="165" fontId="4" fillId="0" borderId="4" xfId="1" applyNumberFormat="1" applyFont="1" applyFill="1" applyBorder="1" applyAlignment="1">
      <alignment horizontal="right" vertical="top"/>
    </xf>
    <xf numFmtId="165" fontId="5" fillId="0" borderId="0" xfId="1" applyNumberFormat="1" applyFont="1" applyFill="1" applyBorder="1" applyAlignment="1">
      <alignment horizontal="right" vertical="top"/>
    </xf>
    <xf numFmtId="165" fontId="4" fillId="0" borderId="3" xfId="1" applyNumberFormat="1" applyFont="1" applyFill="1" applyBorder="1" applyAlignment="1">
      <alignment horizontal="right" vertical="top"/>
    </xf>
    <xf numFmtId="165" fontId="4" fillId="0" borderId="2" xfId="1" applyNumberFormat="1" applyFont="1" applyFill="1" applyBorder="1" applyAlignment="1">
      <alignment horizontal="right" vertical="top"/>
    </xf>
    <xf numFmtId="166" fontId="5" fillId="0" borderId="0" xfId="1" applyNumberFormat="1" applyFont="1" applyFill="1" applyBorder="1" applyAlignment="1">
      <alignment horizontal="right" vertical="top"/>
    </xf>
    <xf numFmtId="167" fontId="4" fillId="0" borderId="0" xfId="1" applyNumberFormat="1" applyFont="1" applyFill="1" applyBorder="1" applyAlignment="1">
      <alignment vertical="top"/>
    </xf>
    <xf numFmtId="167" fontId="4" fillId="0" borderId="4" xfId="1" applyNumberFormat="1" applyFont="1" applyFill="1" applyBorder="1" applyAlignment="1">
      <alignment vertical="top"/>
    </xf>
    <xf numFmtId="167" fontId="5" fillId="0" borderId="0" xfId="1" applyNumberFormat="1" applyFont="1" applyFill="1" applyBorder="1" applyAlignment="1">
      <alignment vertical="top"/>
    </xf>
    <xf numFmtId="167" fontId="4" fillId="0" borderId="3" xfId="1" applyNumberFormat="1" applyFont="1" applyFill="1" applyBorder="1" applyAlignment="1">
      <alignment vertical="top"/>
    </xf>
    <xf numFmtId="167" fontId="4" fillId="0" borderId="2" xfId="1" applyNumberFormat="1" applyFont="1" applyFill="1" applyBorder="1" applyAlignment="1">
      <alignment vertical="top"/>
    </xf>
    <xf numFmtId="165" fontId="3" fillId="0" borderId="0" xfId="0" applyNumberFormat="1" applyFont="1"/>
    <xf numFmtId="0" fontId="13" fillId="0" borderId="0" xfId="0" applyFont="1"/>
    <xf numFmtId="165" fontId="5" fillId="0" borderId="5" xfId="1" applyNumberFormat="1" applyFont="1" applyFill="1" applyBorder="1" applyAlignment="1">
      <alignment vertical="top"/>
    </xf>
    <xf numFmtId="0" fontId="3" fillId="0" borderId="0" xfId="0" applyFont="1" applyAlignment="1">
      <alignment horizontal="right"/>
    </xf>
    <xf numFmtId="165" fontId="5" fillId="0" borderId="5" xfId="1" applyNumberFormat="1" applyFont="1" applyFill="1" applyBorder="1" applyAlignment="1">
      <alignment horizontal="right" vertical="top"/>
    </xf>
    <xf numFmtId="167" fontId="4" fillId="0" borderId="0" xfId="1" applyNumberFormat="1" applyFont="1" applyFill="1" applyBorder="1" applyAlignment="1">
      <alignment horizontal="right" vertical="top"/>
    </xf>
    <xf numFmtId="167" fontId="4" fillId="0" borderId="4" xfId="1" applyNumberFormat="1" applyFont="1" applyFill="1" applyBorder="1" applyAlignment="1">
      <alignment horizontal="right" vertical="top"/>
    </xf>
    <xf numFmtId="167" fontId="4" fillId="0" borderId="3" xfId="1" applyNumberFormat="1" applyFont="1" applyFill="1" applyBorder="1" applyAlignment="1">
      <alignment horizontal="right" vertical="top"/>
    </xf>
    <xf numFmtId="167" fontId="5" fillId="0" borderId="0" xfId="1" applyNumberFormat="1" applyFont="1" applyFill="1" applyBorder="1" applyAlignment="1">
      <alignment horizontal="right" vertical="top"/>
    </xf>
    <xf numFmtId="167" fontId="5" fillId="0" borderId="5" xfId="1" applyNumberFormat="1" applyFont="1" applyFill="1" applyBorder="1" applyAlignment="1">
      <alignment horizontal="right" vertical="top"/>
    </xf>
    <xf numFmtId="167" fontId="4" fillId="0" borderId="0" xfId="0" applyNumberFormat="1" applyFont="1" applyFill="1" applyBorder="1" applyAlignment="1">
      <alignment horizontal="right" vertical="top" wrapText="1"/>
    </xf>
    <xf numFmtId="167" fontId="5" fillId="0" borderId="5" xfId="1" applyNumberFormat="1" applyFont="1" applyFill="1" applyBorder="1" applyAlignment="1">
      <alignment vertical="top"/>
    </xf>
    <xf numFmtId="165" fontId="4" fillId="0" borderId="1" xfId="1" applyNumberFormat="1" applyFont="1" applyFill="1" applyBorder="1" applyAlignment="1">
      <alignment vertical="top"/>
    </xf>
    <xf numFmtId="167" fontId="4" fillId="0" borderId="1" xfId="1" applyNumberFormat="1" applyFont="1" applyFill="1" applyBorder="1" applyAlignment="1">
      <alignment vertical="top"/>
    </xf>
    <xf numFmtId="0" fontId="4" fillId="0" borderId="0" xfId="0" applyFont="1" applyAlignment="1">
      <alignment horizontal="center"/>
    </xf>
    <xf numFmtId="165" fontId="4" fillId="0" borderId="1" xfId="1" applyNumberFormat="1" applyFont="1" applyFill="1" applyBorder="1" applyAlignment="1">
      <alignment horizontal="right" vertical="top"/>
    </xf>
    <xf numFmtId="0" fontId="14" fillId="0" borderId="0" xfId="2" applyFont="1" applyFill="1" applyAlignment="1" applyProtection="1"/>
    <xf numFmtId="165" fontId="15" fillId="0" borderId="0" xfId="1" applyNumberFormat="1" applyFont="1" applyFill="1" applyBorder="1" applyAlignment="1">
      <alignment horizontal="right" vertical="top"/>
    </xf>
    <xf numFmtId="0" fontId="15" fillId="0" borderId="0" xfId="0" applyFont="1"/>
    <xf numFmtId="165" fontId="15" fillId="0" borderId="0" xfId="1" applyNumberFormat="1" applyFont="1" applyFill="1" applyBorder="1" applyAlignment="1">
      <alignment vertical="top"/>
    </xf>
    <xf numFmtId="167" fontId="15" fillId="0" borderId="0" xfId="1" applyNumberFormat="1" applyFont="1" applyFill="1" applyBorder="1" applyAlignment="1">
      <alignment vertical="top"/>
    </xf>
    <xf numFmtId="0" fontId="16" fillId="0" borderId="0" xfId="2" applyFont="1" applyFill="1" applyAlignment="1" applyProtection="1"/>
    <xf numFmtId="0" fontId="17" fillId="0" borderId="0" xfId="0" applyFont="1" applyAlignment="1">
      <alignment vertical="top" wrapText="1"/>
    </xf>
    <xf numFmtId="9" fontId="3" fillId="0" borderId="0" xfId="3" applyFont="1"/>
    <xf numFmtId="0" fontId="19" fillId="0" borderId="0" xfId="0" applyFont="1" applyAlignment="1">
      <alignment horizontal="justify"/>
    </xf>
    <xf numFmtId="165" fontId="0" fillId="0" borderId="0" xfId="0" applyNumberFormat="1"/>
    <xf numFmtId="0" fontId="19" fillId="0" borderId="0" xfId="0" applyFont="1"/>
    <xf numFmtId="49" fontId="4" fillId="0" borderId="0" xfId="0" applyNumberFormat="1" applyFont="1" applyAlignment="1">
      <alignment horizontal="left" vertical="top" wrapText="1" indent="1"/>
    </xf>
    <xf numFmtId="49" fontId="4" fillId="0" borderId="0" xfId="0" applyNumberFormat="1" applyFont="1" applyAlignment="1">
      <alignment horizontal="left" vertical="top" wrapText="1" indent="3"/>
    </xf>
    <xf numFmtId="49" fontId="5" fillId="0" borderId="0" xfId="0" applyNumberFormat="1" applyFont="1" applyAlignment="1">
      <alignment vertical="top" wrapText="1"/>
    </xf>
    <xf numFmtId="0" fontId="12" fillId="0" borderId="0" xfId="0" applyFont="1"/>
    <xf numFmtId="168" fontId="4" fillId="0" borderId="0" xfId="1" applyNumberFormat="1" applyFont="1" applyFill="1" applyBorder="1" applyAlignment="1">
      <alignment horizontal="right" vertical="top"/>
    </xf>
    <xf numFmtId="49" fontId="18" fillId="0" borderId="0" xfId="0" applyNumberFormat="1" applyFont="1" applyAlignment="1">
      <alignment vertical="top" wrapText="1"/>
    </xf>
    <xf numFmtId="0" fontId="8" fillId="0" borderId="0" xfId="0" applyFont="1" applyAlignment="1">
      <alignment horizontal="right"/>
    </xf>
    <xf numFmtId="165" fontId="9" fillId="0" borderId="3" xfId="1" applyNumberFormat="1" applyFont="1" applyFill="1" applyBorder="1" applyAlignment="1">
      <alignment horizontal="right" vertical="top"/>
    </xf>
    <xf numFmtId="0" fontId="22" fillId="0" borderId="0" xfId="0" applyFont="1" applyAlignment="1">
      <alignment vertical="top" wrapText="1"/>
    </xf>
    <xf numFmtId="0" fontId="23" fillId="0" borderId="0" xfId="0" applyFont="1" applyAlignment="1">
      <alignment vertical="top" wrapText="1"/>
    </xf>
    <xf numFmtId="0" fontId="22" fillId="0" borderId="0" xfId="0" applyFont="1" applyAlignment="1">
      <alignment horizontal="left" vertical="top" wrapText="1" indent="1"/>
    </xf>
    <xf numFmtId="165" fontId="6" fillId="0" borderId="0" xfId="0" applyNumberFormat="1" applyFont="1"/>
    <xf numFmtId="0" fontId="19" fillId="0" borderId="0" xfId="0" applyFont="1" applyAlignment="1">
      <alignment horizontal="right" wrapText="1"/>
    </xf>
    <xf numFmtId="165" fontId="15" fillId="0" borderId="3" xfId="1" applyNumberFormat="1" applyFont="1" applyFill="1" applyBorder="1" applyAlignment="1">
      <alignment horizontal="right" vertical="top"/>
    </xf>
    <xf numFmtId="0" fontId="15" fillId="0" borderId="0" xfId="0" applyFont="1" applyAlignment="1">
      <alignment horizontal="right"/>
    </xf>
    <xf numFmtId="167" fontId="15" fillId="0" borderId="3" xfId="1" applyNumberFormat="1" applyFont="1" applyFill="1" applyBorder="1" applyAlignment="1">
      <alignment horizontal="right" vertical="top"/>
    </xf>
    <xf numFmtId="0" fontId="0" fillId="0" borderId="0" xfId="0" applyAlignment="1">
      <alignment horizontal="right"/>
    </xf>
    <xf numFmtId="167" fontId="4" fillId="0" borderId="2" xfId="1" applyNumberFormat="1" applyFont="1" applyFill="1" applyBorder="1" applyAlignment="1">
      <alignment horizontal="right" vertical="top"/>
    </xf>
    <xf numFmtId="167" fontId="15" fillId="0" borderId="0" xfId="1" applyNumberFormat="1" applyFont="1" applyFill="1" applyBorder="1" applyAlignment="1">
      <alignment horizontal="right" vertical="top"/>
    </xf>
    <xf numFmtId="49" fontId="4" fillId="0" borderId="0" xfId="0" applyNumberFormat="1" applyFont="1" applyAlignment="1">
      <alignment horizontal="left" vertical="top" wrapText="1" indent="2"/>
    </xf>
    <xf numFmtId="0" fontId="12" fillId="0" borderId="0" xfId="0" applyFont="1" applyAlignment="1">
      <alignment horizontal="right"/>
    </xf>
    <xf numFmtId="0" fontId="3" fillId="5" borderId="0" xfId="0" applyFont="1" applyFill="1"/>
    <xf numFmtId="0" fontId="27" fillId="0" borderId="0" xfId="0" applyFont="1"/>
    <xf numFmtId="0" fontId="30" fillId="0" borderId="0" xfId="0" applyFont="1"/>
    <xf numFmtId="0" fontId="27" fillId="7" borderId="0" xfId="0" applyFont="1" applyFill="1"/>
    <xf numFmtId="0" fontId="23" fillId="7" borderId="0" xfId="0" applyFont="1" applyFill="1" applyAlignment="1">
      <alignment vertical="top" wrapText="1"/>
    </xf>
    <xf numFmtId="0" fontId="24" fillId="7" borderId="0" xfId="0" applyFont="1" applyFill="1" applyAlignment="1">
      <alignment vertical="top" wrapText="1"/>
    </xf>
    <xf numFmtId="0" fontId="29" fillId="6" borderId="8" xfId="0" applyFont="1" applyFill="1" applyBorder="1" applyAlignment="1">
      <alignment horizontal="center" vertical="center" wrapText="1"/>
    </xf>
    <xf numFmtId="0" fontId="29" fillId="4" borderId="8" xfId="0" applyFont="1" applyFill="1" applyBorder="1" applyAlignment="1">
      <alignment horizontal="center" vertical="center" wrapText="1"/>
    </xf>
    <xf numFmtId="165" fontId="24" fillId="0" borderId="5" xfId="1" applyNumberFormat="1" applyFont="1" applyFill="1" applyBorder="1" applyAlignment="1">
      <alignment horizontal="right" vertical="top"/>
    </xf>
    <xf numFmtId="165" fontId="24" fillId="0" borderId="0" xfId="1" applyNumberFormat="1" applyFont="1" applyFill="1" applyBorder="1" applyAlignment="1">
      <alignment horizontal="right" vertical="top"/>
    </xf>
    <xf numFmtId="167" fontId="23" fillId="0" borderId="5" xfId="1" applyNumberFormat="1" applyFont="1" applyFill="1" applyBorder="1" applyAlignment="1">
      <alignment vertical="top"/>
    </xf>
    <xf numFmtId="0" fontId="20" fillId="0" borderId="0" xfId="0" applyFont="1"/>
    <xf numFmtId="167" fontId="23" fillId="0" borderId="0" xfId="1" applyNumberFormat="1" applyFont="1" applyFill="1" applyBorder="1" applyAlignment="1">
      <alignment vertical="top"/>
    </xf>
    <xf numFmtId="167" fontId="24" fillId="0" borderId="0" xfId="1" applyNumberFormat="1" applyFont="1" applyFill="1" applyBorder="1" applyAlignment="1">
      <alignment vertical="top"/>
    </xf>
    <xf numFmtId="165" fontId="23" fillId="0" borderId="0" xfId="1" applyNumberFormat="1" applyFont="1" applyFill="1" applyBorder="1" applyAlignment="1">
      <alignment horizontal="right" vertical="top"/>
    </xf>
    <xf numFmtId="165" fontId="23" fillId="0" borderId="3" xfId="1" applyNumberFormat="1" applyFont="1" applyFill="1" applyBorder="1" applyAlignment="1">
      <alignment horizontal="right" vertical="top"/>
    </xf>
    <xf numFmtId="167" fontId="23" fillId="0" borderId="3" xfId="1" applyNumberFormat="1" applyFont="1" applyFill="1" applyBorder="1" applyAlignment="1">
      <alignment vertical="top"/>
    </xf>
    <xf numFmtId="167" fontId="24" fillId="0" borderId="5" xfId="1" applyNumberFormat="1" applyFont="1" applyFill="1" applyBorder="1" applyAlignment="1">
      <alignment vertical="top"/>
    </xf>
    <xf numFmtId="0" fontId="27" fillId="0" borderId="0" xfId="0" applyFont="1" applyFill="1" applyBorder="1" applyAlignment="1">
      <alignment vertical="top"/>
    </xf>
    <xf numFmtId="0" fontId="27" fillId="0" borderId="0" xfId="0" applyFont="1" applyBorder="1" applyAlignment="1">
      <alignment vertical="top"/>
    </xf>
    <xf numFmtId="0" fontId="23" fillId="0" borderId="0" xfId="0" applyFont="1" applyBorder="1" applyAlignment="1">
      <alignment horizontal="right" vertical="top" wrapText="1"/>
    </xf>
    <xf numFmtId="0" fontId="23" fillId="7" borderId="0" xfId="0" applyFont="1" applyFill="1" applyAlignment="1">
      <alignment horizontal="left" vertical="top" wrapText="1" indent="1"/>
    </xf>
    <xf numFmtId="0" fontId="24" fillId="7" borderId="0" xfId="0" applyFont="1" applyFill="1" applyAlignment="1">
      <alignment horizontal="left" vertical="top" wrapText="1" indent="1"/>
    </xf>
    <xf numFmtId="0" fontId="28" fillId="6" borderId="7" xfId="0" applyFont="1" applyFill="1" applyBorder="1" applyAlignment="1">
      <alignment horizontal="left" vertical="center" indent="1"/>
    </xf>
    <xf numFmtId="0" fontId="3" fillId="0" borderId="0" xfId="0" applyFont="1" applyBorder="1" applyAlignment="1">
      <alignment horizontal="center"/>
    </xf>
    <xf numFmtId="0" fontId="3" fillId="0" borderId="0" xfId="0" applyFont="1" applyAlignment="1">
      <alignment horizontal="left" indent="1"/>
    </xf>
    <xf numFmtId="0" fontId="27" fillId="7" borderId="0" xfId="0" applyFont="1" applyFill="1" applyAlignment="1">
      <alignment horizontal="left" indent="1"/>
    </xf>
    <xf numFmtId="0" fontId="4" fillId="0" borderId="0" xfId="0" applyFont="1" applyAlignment="1">
      <alignment horizontal="left" vertical="top" wrapText="1" indent="1"/>
    </xf>
    <xf numFmtId="0" fontId="5" fillId="0" borderId="0" xfId="0" applyFont="1" applyAlignment="1">
      <alignment horizontal="left" vertical="top" wrapText="1" indent="1"/>
    </xf>
    <xf numFmtId="0" fontId="9" fillId="0" borderId="0" xfId="0" applyFont="1" applyAlignment="1">
      <alignment horizontal="left" vertical="top" wrapText="1" indent="1"/>
    </xf>
    <xf numFmtId="0" fontId="28" fillId="6" borderId="7" xfId="0" applyFont="1" applyFill="1" applyBorder="1" applyAlignment="1">
      <alignment vertical="center" wrapText="1"/>
    </xf>
    <xf numFmtId="0" fontId="28" fillId="6" borderId="7" xfId="0" applyFont="1" applyFill="1" applyBorder="1" applyAlignment="1">
      <alignment horizontal="left" vertical="center" wrapText="1" indent="1"/>
    </xf>
    <xf numFmtId="0" fontId="27" fillId="0" borderId="0" xfId="0" applyFont="1" applyAlignment="1">
      <alignment horizontal="left" indent="1"/>
    </xf>
    <xf numFmtId="0" fontId="24" fillId="0" borderId="0" xfId="0" applyFont="1" applyAlignment="1">
      <alignment horizontal="left" vertical="top" wrapText="1" indent="1"/>
    </xf>
    <xf numFmtId="0" fontId="23" fillId="0" borderId="0" xfId="0" applyFont="1" applyAlignment="1">
      <alignment horizontal="left" vertical="top" wrapText="1" indent="1"/>
    </xf>
    <xf numFmtId="0" fontId="3" fillId="7" borderId="0" xfId="0" applyFont="1" applyFill="1"/>
    <xf numFmtId="0" fontId="31" fillId="0" borderId="0" xfId="0" applyFont="1"/>
    <xf numFmtId="0" fontId="32" fillId="0" borderId="0" xfId="0" applyFont="1" applyAlignment="1">
      <alignment vertical="top" wrapText="1"/>
    </xf>
    <xf numFmtId="0" fontId="33" fillId="7" borderId="0" xfId="0" applyFont="1" applyFill="1" applyAlignment="1">
      <alignment vertical="top" wrapText="1"/>
    </xf>
    <xf numFmtId="165" fontId="32" fillId="0" borderId="0" xfId="1" applyNumberFormat="1" applyFont="1" applyFill="1" applyBorder="1" applyAlignment="1">
      <alignment horizontal="right" vertical="top"/>
    </xf>
    <xf numFmtId="0" fontId="32" fillId="0" borderId="0" xfId="0" applyFont="1"/>
    <xf numFmtId="165" fontId="32" fillId="0" borderId="0" xfId="1" applyNumberFormat="1" applyFont="1" applyFill="1" applyBorder="1" applyAlignment="1">
      <alignment vertical="top"/>
    </xf>
    <xf numFmtId="167" fontId="32" fillId="0" borderId="0" xfId="1" applyNumberFormat="1" applyFont="1" applyFill="1" applyBorder="1" applyAlignment="1">
      <alignment vertical="top"/>
    </xf>
    <xf numFmtId="0" fontId="35" fillId="0" borderId="0" xfId="0" applyFont="1"/>
    <xf numFmtId="0" fontId="36" fillId="3" borderId="0" xfId="2" quotePrefix="1" applyFont="1" applyFill="1" applyAlignment="1" applyProtection="1">
      <alignment horizontal="center" vertical="center"/>
    </xf>
    <xf numFmtId="0" fontId="36" fillId="0" borderId="0" xfId="2" quotePrefix="1" applyFont="1" applyAlignment="1" applyProtection="1">
      <alignment horizontal="center" vertical="center"/>
    </xf>
    <xf numFmtId="0" fontId="37" fillId="0" borderId="0" xfId="0" applyFont="1"/>
    <xf numFmtId="0" fontId="20" fillId="2" borderId="0" xfId="0" applyFont="1" applyFill="1" applyAlignment="1">
      <alignment vertical="center"/>
    </xf>
    <xf numFmtId="0" fontId="27" fillId="3" borderId="0" xfId="0" applyFont="1" applyFill="1" applyAlignment="1">
      <alignment vertical="center"/>
    </xf>
    <xf numFmtId="0" fontId="27" fillId="0" borderId="0" xfId="0" applyFont="1" applyAlignment="1">
      <alignment vertical="center"/>
    </xf>
    <xf numFmtId="0" fontId="3" fillId="0" borderId="0" xfId="0" applyFont="1" applyAlignment="1">
      <alignment horizontal="left" vertical="top" indent="1"/>
    </xf>
    <xf numFmtId="0" fontId="25" fillId="0" borderId="0" xfId="0" applyFont="1" applyAlignment="1">
      <alignment horizontal="left" vertical="top" wrapText="1" indent="1"/>
    </xf>
    <xf numFmtId="0" fontId="7" fillId="0" borderId="0" xfId="0" applyFont="1" applyAlignment="1">
      <alignment horizontal="left" vertical="top" wrapText="1" indent="1"/>
    </xf>
    <xf numFmtId="0" fontId="23" fillId="7" borderId="0" xfId="0" applyFont="1" applyFill="1" applyAlignment="1">
      <alignment horizontal="left" vertical="top" wrapText="1" indent="5"/>
    </xf>
    <xf numFmtId="0" fontId="27" fillId="7" borderId="0" xfId="0" applyFont="1" applyFill="1" applyAlignment="1">
      <alignment horizontal="left" vertical="top" indent="1"/>
    </xf>
    <xf numFmtId="0" fontId="25" fillId="7" borderId="0" xfId="0" applyFont="1" applyFill="1" applyAlignment="1">
      <alignment horizontal="left" vertical="top" wrapText="1" indent="1"/>
    </xf>
    <xf numFmtId="0" fontId="40" fillId="0" borderId="0" xfId="0" applyFont="1" applyAlignment="1">
      <alignment horizontal="left" vertical="top" wrapText="1" indent="1"/>
    </xf>
    <xf numFmtId="0" fontId="41" fillId="7" borderId="0" xfId="0" applyFont="1" applyFill="1" applyAlignment="1">
      <alignment horizontal="left" vertical="top" wrapText="1" indent="1"/>
    </xf>
    <xf numFmtId="165" fontId="9" fillId="0" borderId="0" xfId="1" applyNumberFormat="1" applyFont="1" applyFill="1" applyBorder="1" applyAlignment="1">
      <alignment vertical="top"/>
    </xf>
    <xf numFmtId="167" fontId="9" fillId="0" borderId="0" xfId="1" applyNumberFormat="1" applyFont="1" applyFill="1" applyBorder="1" applyAlignment="1">
      <alignment vertical="top"/>
    </xf>
    <xf numFmtId="0" fontId="22" fillId="7" borderId="0" xfId="0" applyFont="1" applyFill="1" applyAlignment="1">
      <alignment horizontal="left" vertical="top" wrapText="1" indent="1"/>
    </xf>
    <xf numFmtId="165" fontId="9" fillId="0" borderId="2" xfId="1" applyNumberFormat="1" applyFont="1" applyFill="1" applyBorder="1" applyAlignment="1">
      <alignment horizontal="right" vertical="top"/>
    </xf>
    <xf numFmtId="165" fontId="9" fillId="0" borderId="2" xfId="1" applyNumberFormat="1" applyFont="1" applyFill="1" applyBorder="1" applyAlignment="1">
      <alignment vertical="top"/>
    </xf>
    <xf numFmtId="167" fontId="9" fillId="0" borderId="2" xfId="1" applyNumberFormat="1" applyFont="1" applyFill="1" applyBorder="1" applyAlignment="1">
      <alignment vertical="top"/>
    </xf>
    <xf numFmtId="0" fontId="21" fillId="0" borderId="0" xfId="0" applyFont="1" applyAlignment="1">
      <alignment horizontal="left" vertical="top" wrapText="1" indent="1"/>
    </xf>
    <xf numFmtId="0" fontId="42" fillId="7" borderId="0" xfId="0" applyFont="1" applyFill="1" applyAlignment="1">
      <alignment horizontal="left" vertical="top" wrapText="1" indent="1"/>
    </xf>
    <xf numFmtId="165" fontId="21" fillId="0" borderId="0" xfId="1" applyNumberFormat="1" applyFont="1" applyFill="1" applyBorder="1" applyAlignment="1">
      <alignment horizontal="right" vertical="top"/>
    </xf>
    <xf numFmtId="165" fontId="21" fillId="0" borderId="0" xfId="1" applyNumberFormat="1" applyFont="1" applyFill="1" applyBorder="1" applyAlignment="1">
      <alignment vertical="top"/>
    </xf>
    <xf numFmtId="167" fontId="21" fillId="0" borderId="0" xfId="1" applyNumberFormat="1" applyFont="1" applyFill="1" applyBorder="1" applyAlignment="1">
      <alignment vertical="top"/>
    </xf>
    <xf numFmtId="0" fontId="3" fillId="7" borderId="0" xfId="0" applyFont="1" applyFill="1" applyAlignment="1">
      <alignment horizontal="left" indent="1"/>
    </xf>
    <xf numFmtId="0" fontId="40" fillId="0" borderId="0" xfId="0" applyFont="1" applyAlignment="1">
      <alignment horizontal="left" indent="1"/>
    </xf>
    <xf numFmtId="0" fontId="41" fillId="7" borderId="0" xfId="0" applyFont="1" applyFill="1" applyAlignment="1">
      <alignment horizontal="left" indent="1"/>
    </xf>
    <xf numFmtId="0" fontId="13" fillId="0" borderId="0" xfId="0" applyFont="1" applyFill="1" applyAlignment="1">
      <alignment vertical="top"/>
    </xf>
    <xf numFmtId="165" fontId="9" fillId="0" borderId="0" xfId="1" applyNumberFormat="1" applyFont="1" applyFill="1" applyBorder="1" applyAlignment="1">
      <alignment horizontal="right" vertical="top"/>
    </xf>
    <xf numFmtId="165" fontId="43" fillId="0" borderId="0" xfId="1" applyNumberFormat="1" applyFont="1" applyFill="1" applyBorder="1" applyAlignment="1">
      <alignment horizontal="right" vertical="top"/>
    </xf>
    <xf numFmtId="0" fontId="43" fillId="0" borderId="0" xfId="0" applyFont="1"/>
    <xf numFmtId="165" fontId="43" fillId="0" borderId="0" xfId="1" applyNumberFormat="1" applyFont="1" applyFill="1" applyBorder="1" applyAlignment="1">
      <alignment vertical="top"/>
    </xf>
    <xf numFmtId="167" fontId="43" fillId="0" borderId="0" xfId="1" applyNumberFormat="1" applyFont="1" applyFill="1" applyBorder="1" applyAlignment="1">
      <alignment vertical="top"/>
    </xf>
    <xf numFmtId="49" fontId="23" fillId="7" borderId="0" xfId="0" applyNumberFormat="1" applyFont="1" applyFill="1" applyAlignment="1">
      <alignment horizontal="left" vertical="top" wrapText="1" indent="1"/>
    </xf>
    <xf numFmtId="49" fontId="23" fillId="7" borderId="0" xfId="0" applyNumberFormat="1" applyFont="1" applyFill="1" applyAlignment="1">
      <alignment horizontal="left" vertical="top" wrapText="1" indent="2"/>
    </xf>
    <xf numFmtId="49" fontId="23" fillId="7" borderId="0" xfId="0" applyNumberFormat="1" applyFont="1" applyFill="1" applyAlignment="1">
      <alignment horizontal="left" vertical="top" wrapText="1" indent="4"/>
    </xf>
    <xf numFmtId="49" fontId="24" fillId="7" borderId="0" xfId="0" applyNumberFormat="1" applyFont="1" applyFill="1" applyAlignment="1">
      <alignment horizontal="left" vertical="top" wrapText="1" indent="1"/>
    </xf>
    <xf numFmtId="49" fontId="41" fillId="7" borderId="0" xfId="0" applyNumberFormat="1" applyFont="1" applyFill="1" applyAlignment="1">
      <alignment horizontal="left" vertical="top" wrapText="1" indent="1"/>
    </xf>
    <xf numFmtId="49" fontId="22" fillId="7" borderId="0" xfId="0" applyNumberFormat="1" applyFont="1" applyFill="1" applyAlignment="1">
      <alignment horizontal="left" vertical="top" wrapText="1" indent="1"/>
    </xf>
    <xf numFmtId="49" fontId="4" fillId="0" borderId="0" xfId="0" applyNumberFormat="1" applyFont="1" applyAlignment="1">
      <alignment horizontal="left" vertical="top" wrapText="1" indent="4"/>
    </xf>
    <xf numFmtId="49" fontId="5" fillId="0" borderId="0" xfId="0" applyNumberFormat="1" applyFont="1" applyAlignment="1">
      <alignment horizontal="left" vertical="top" wrapText="1" indent="1"/>
    </xf>
    <xf numFmtId="49" fontId="40" fillId="0" borderId="0" xfId="0" applyNumberFormat="1" applyFont="1" applyAlignment="1">
      <alignment horizontal="left" vertical="top" wrapText="1" indent="1"/>
    </xf>
    <xf numFmtId="49" fontId="9" fillId="0" borderId="0" xfId="0" applyNumberFormat="1" applyFont="1" applyAlignment="1">
      <alignment horizontal="left" vertical="top" wrapText="1" indent="1"/>
    </xf>
    <xf numFmtId="0" fontId="0" fillId="0" borderId="0" xfId="0" applyAlignment="1">
      <alignment horizontal="left" indent="1"/>
    </xf>
    <xf numFmtId="49" fontId="21" fillId="0" borderId="0" xfId="0" applyNumberFormat="1" applyFont="1" applyAlignment="1">
      <alignment horizontal="left" vertical="top" wrapText="1" indent="1"/>
    </xf>
    <xf numFmtId="0" fontId="34" fillId="7" borderId="0" xfId="0" applyFont="1" applyFill="1" applyAlignment="1">
      <alignment horizontal="left" indent="1"/>
    </xf>
    <xf numFmtId="49" fontId="39" fillId="7" borderId="0" xfId="0" applyNumberFormat="1" applyFont="1" applyFill="1" applyAlignment="1">
      <alignment horizontal="left" vertical="top" wrapText="1" indent="1"/>
    </xf>
    <xf numFmtId="49" fontId="26" fillId="0" borderId="0" xfId="0" applyNumberFormat="1" applyFont="1" applyAlignment="1">
      <alignment horizontal="left" vertical="top" wrapText="1" indent="1"/>
    </xf>
    <xf numFmtId="49" fontId="24" fillId="7" borderId="0" xfId="0" applyNumberFormat="1" applyFont="1" applyFill="1" applyAlignment="1">
      <alignment horizontal="left" vertical="top" wrapText="1" indent="3"/>
    </xf>
    <xf numFmtId="49" fontId="23" fillId="7" borderId="0" xfId="0" applyNumberFormat="1" applyFont="1" applyFill="1" applyAlignment="1">
      <alignment horizontal="left" vertical="top" wrapText="1" indent="3"/>
    </xf>
    <xf numFmtId="49" fontId="42" fillId="7" borderId="0" xfId="0" applyNumberFormat="1" applyFont="1" applyFill="1" applyAlignment="1">
      <alignment horizontal="left" vertical="top" wrapText="1" indent="1"/>
    </xf>
    <xf numFmtId="49" fontId="5" fillId="0" borderId="0" xfId="0" applyNumberFormat="1" applyFont="1" applyAlignment="1">
      <alignment horizontal="left" vertical="top" wrapText="1" indent="3"/>
    </xf>
    <xf numFmtId="0" fontId="22" fillId="0" borderId="0" xfId="0" applyFont="1" applyAlignment="1">
      <alignment horizontal="left" vertical="top" wrapText="1" indent="2"/>
    </xf>
    <xf numFmtId="0" fontId="29" fillId="6" borderId="9" xfId="0" applyFont="1" applyFill="1" applyBorder="1" applyAlignment="1">
      <alignment horizontal="center" vertical="center" wrapText="1"/>
    </xf>
    <xf numFmtId="0" fontId="29" fillId="6" borderId="7" xfId="0" applyFont="1" applyFill="1" applyBorder="1" applyAlignment="1">
      <alignment horizontal="center" vertical="center" wrapText="1"/>
    </xf>
    <xf numFmtId="0" fontId="32" fillId="0" borderId="0" xfId="0" applyFont="1" applyAlignment="1">
      <alignment horizontal="center"/>
    </xf>
    <xf numFmtId="0" fontId="29" fillId="6" borderId="6" xfId="0" applyFont="1" applyFill="1" applyBorder="1" applyAlignment="1">
      <alignment horizontal="center" vertical="center" wrapText="1"/>
    </xf>
    <xf numFmtId="0" fontId="20" fillId="2" borderId="0" xfId="0" applyFont="1" applyFill="1" applyAlignment="1">
      <alignment horizontal="center" vertical="center" wrapText="1"/>
    </xf>
  </cellXfs>
  <cellStyles count="4">
    <cellStyle name="Dziesiętny" xfId="1" builtinId="3"/>
    <cellStyle name="Hiperłącze" xfId="2" builtinId="8"/>
    <cellStyle name="Normalny" xfId="0" builtinId="0"/>
    <cellStyle name="Procentowy" xfId="3" builtinId="5"/>
  </cellStyles>
  <dxfs count="0"/>
  <tableStyles count="0" defaultTableStyle="TableStyleMedium9" defaultPivotStyle="PivotStyleLight16"/>
  <colors>
    <mruColors>
      <color rgb="FF99CC00"/>
      <color rgb="FFFFCC00"/>
      <color rgb="FF0000FF"/>
      <color rgb="FFFFFFFF"/>
      <color rgb="FFFFCC66"/>
      <color rgb="FF99FF66"/>
      <color rgb="FFFF9900"/>
      <color rgb="FF333399"/>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bgz.pl/relacje_inwestorskie/"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3283324</xdr:colOff>
      <xdr:row>0</xdr:row>
      <xdr:rowOff>100853</xdr:rowOff>
    </xdr:from>
    <xdr:to>
      <xdr:col>3</xdr:col>
      <xdr:colOff>989479</xdr:colOff>
      <xdr:row>1</xdr:row>
      <xdr:rowOff>122200</xdr:rowOff>
    </xdr:to>
    <xdr:pic>
      <xdr:nvPicPr>
        <xdr:cNvPr id="2049" name="Picture 1" descr="Bank BGŻ - kredyt, pożyczka, konto, lokata">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7429500" y="100853"/>
          <a:ext cx="1112744" cy="368729"/>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20110630%20BGZ%20Key%20Financial%20Data.xlsx" TargetMode="External"/><Relationship Id="rId13" Type="http://schemas.openxmlformats.org/officeDocument/2006/relationships/hyperlink" Target="20110630%20BGZ%20Key%20Financial%20Data.xlsx" TargetMode="External"/><Relationship Id="rId3" Type="http://schemas.openxmlformats.org/officeDocument/2006/relationships/hyperlink" Target="20110630%20BGZ%20Key%20Financial%20Data.xlsx" TargetMode="External"/><Relationship Id="rId7" Type="http://schemas.openxmlformats.org/officeDocument/2006/relationships/hyperlink" Target="20110630%20BGZ%20Key%20Financial%20Data.xlsx" TargetMode="External"/><Relationship Id="rId12" Type="http://schemas.openxmlformats.org/officeDocument/2006/relationships/hyperlink" Target="20110630%20BGZ%20Key%20Financial%20Data.xlsx" TargetMode="External"/><Relationship Id="rId17" Type="http://schemas.openxmlformats.org/officeDocument/2006/relationships/drawing" Target="../drawings/drawing1.xml"/><Relationship Id="rId2" Type="http://schemas.openxmlformats.org/officeDocument/2006/relationships/hyperlink" Target="20110630%20BGZ%20Key%20Financial%20Data.xlsx" TargetMode="External"/><Relationship Id="rId16" Type="http://schemas.openxmlformats.org/officeDocument/2006/relationships/printerSettings" Target="../printerSettings/printerSettings1.bin"/><Relationship Id="rId1" Type="http://schemas.openxmlformats.org/officeDocument/2006/relationships/hyperlink" Target="20110630%20BGZ%20Key%20Financial%20Data.xlsx" TargetMode="External"/><Relationship Id="rId6" Type="http://schemas.openxmlformats.org/officeDocument/2006/relationships/hyperlink" Target="20110630%20BGZ%20Key%20Financial%20Data.xlsx" TargetMode="External"/><Relationship Id="rId11" Type="http://schemas.openxmlformats.org/officeDocument/2006/relationships/hyperlink" Target="20110630%20BGZ%20Key%20Financial%20Data.xlsx" TargetMode="External"/><Relationship Id="rId5" Type="http://schemas.openxmlformats.org/officeDocument/2006/relationships/hyperlink" Target="20110630%20BGZ%20Key%20Financial%20Data.xlsx" TargetMode="External"/><Relationship Id="rId15" Type="http://schemas.openxmlformats.org/officeDocument/2006/relationships/hyperlink" Target="20110630%20BGZ%20Key%20Financial%20Data.xlsx" TargetMode="External"/><Relationship Id="rId10" Type="http://schemas.openxmlformats.org/officeDocument/2006/relationships/hyperlink" Target="20110630%20BGZ%20Key%20Financial%20Data.xlsx" TargetMode="External"/><Relationship Id="rId4" Type="http://schemas.openxmlformats.org/officeDocument/2006/relationships/hyperlink" Target="20110630%20BGZ%20Key%20Financial%20Data.xlsx" TargetMode="External"/><Relationship Id="rId9" Type="http://schemas.openxmlformats.org/officeDocument/2006/relationships/hyperlink" Target="20110630%20BGZ%20Key%20Financial%20Data.xlsx" TargetMode="External"/><Relationship Id="rId14" Type="http://schemas.openxmlformats.org/officeDocument/2006/relationships/hyperlink" Target="20110630%20BGZ%20Key%20Financial%20Data.xlsx" TargetMode="Externa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20110630%20BGZ%20Key%20Financial%20Data.xlsx" TargetMode="External"/><Relationship Id="rId1" Type="http://schemas.openxmlformats.org/officeDocument/2006/relationships/hyperlink" Target="20110630%20BGZ%20Key%20Financial%20Data.xlsx"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20110630%20BGZ%20Key%20Financial%20Data.xlsx" TargetMode="External"/><Relationship Id="rId1" Type="http://schemas.openxmlformats.org/officeDocument/2006/relationships/hyperlink" Target="20110630%20BGZ%20Key%20Financial%20Data.xlsx"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20110630%20BGZ%20Key%20Financial%20Data.xlsx" TargetMode="External"/><Relationship Id="rId1" Type="http://schemas.openxmlformats.org/officeDocument/2006/relationships/hyperlink" Target="20110630%20BGZ%20Key%20Financial%20Data.xlsx" TargetMode="Externa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20110630%20BGZ%20Key%20Financial%20Data.xlsx" TargetMode="External"/><Relationship Id="rId1" Type="http://schemas.openxmlformats.org/officeDocument/2006/relationships/hyperlink" Target="20110630%20BGZ%20Key%20Financial%20Data.xlsx" TargetMode="Externa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20110630%20BGZ%20Key%20Financial%20Data.xlsx" TargetMode="External"/><Relationship Id="rId1" Type="http://schemas.openxmlformats.org/officeDocument/2006/relationships/hyperlink" Target="20110630%20BGZ%20Key%20Financial%20Data.xlsx" TargetMode="Externa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hyperlink" Target="20110630%20BGZ%20Key%20Financial%20Data.xlsx" TargetMode="External"/><Relationship Id="rId1" Type="http://schemas.openxmlformats.org/officeDocument/2006/relationships/hyperlink" Target="20110630%20BGZ%20Key%20Financial%20Data.xlsx"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20110630%20BGZ%20Key%20Financial%20Data.xlsx" TargetMode="External"/><Relationship Id="rId1" Type="http://schemas.openxmlformats.org/officeDocument/2006/relationships/hyperlink" Target="20110630%20BGZ%20Key%20Financial%20Data.xlsx"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20110630%20BGZ%20Key%20Financial%20Data.xlsx" TargetMode="External"/><Relationship Id="rId1" Type="http://schemas.openxmlformats.org/officeDocument/2006/relationships/hyperlink" Target="20110630%20BGZ%20Key%20Financial%20Data.xlsx"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20110630%20BGZ%20Key%20Financial%20Data.xlsx" TargetMode="External"/><Relationship Id="rId1" Type="http://schemas.openxmlformats.org/officeDocument/2006/relationships/hyperlink" Target="20110630%20BGZ%20Key%20Financial%20Data.xlsx"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20110630%20BGZ%20Key%20Financial%20Data.xlsx" TargetMode="External"/><Relationship Id="rId1" Type="http://schemas.openxmlformats.org/officeDocument/2006/relationships/hyperlink" Target="20110630%20BGZ%20Key%20Financial%20Data.xlsx"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20110630%20BGZ%20Key%20Financial%20Data.xlsx" TargetMode="External"/><Relationship Id="rId1" Type="http://schemas.openxmlformats.org/officeDocument/2006/relationships/hyperlink" Target="20110630%20BGZ%20Key%20Financial%20Data.xlsx"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20110630%20BGZ%20Key%20Financial%20Data.xlsx" TargetMode="External"/><Relationship Id="rId1" Type="http://schemas.openxmlformats.org/officeDocument/2006/relationships/hyperlink" Target="20110630%20BGZ%20Key%20Financial%20Data.xlsx"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20110630%20BGZ%20Key%20Financial%20Data.xlsx" TargetMode="External"/><Relationship Id="rId1" Type="http://schemas.openxmlformats.org/officeDocument/2006/relationships/hyperlink" Target="20110630%20BGZ%20Key%20Financial%20Data.xlsx"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20110630%20BGZ%20Key%20Financial%20Data.xlsx" TargetMode="External"/><Relationship Id="rId1" Type="http://schemas.openxmlformats.org/officeDocument/2006/relationships/hyperlink" Target="20110630%20BGZ%20Key%20Financial%20Data.xlsx"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20110630%20BGZ%20Key%20Financial%20Data.xlsx" TargetMode="External"/><Relationship Id="rId1" Type="http://schemas.openxmlformats.org/officeDocument/2006/relationships/hyperlink" Target="20110630%20BGZ%20Key%20Financial%20Data.xlsx" TargetMode="External"/></Relationships>
</file>

<file path=xl/worksheets/sheet1.xml><?xml version="1.0" encoding="utf-8"?>
<worksheet xmlns="http://schemas.openxmlformats.org/spreadsheetml/2006/main" xmlns:r="http://schemas.openxmlformats.org/officeDocument/2006/relationships">
  <sheetPr>
    <tabColor rgb="FF0000FF"/>
    <pageSetUpPr fitToPage="1"/>
  </sheetPr>
  <dimension ref="B1:D20"/>
  <sheetViews>
    <sheetView showGridLines="0" tabSelected="1" zoomScale="85" zoomScaleNormal="85" workbookViewId="0">
      <selection activeCell="E6" sqref="E6"/>
    </sheetView>
  </sheetViews>
  <sheetFormatPr defaultRowHeight="14.25"/>
  <cols>
    <col min="1" max="1" width="4" style="1" customWidth="1"/>
    <col min="2" max="2" width="50.5" style="1" customWidth="1"/>
    <col min="3" max="3" width="44.75" style="3" customWidth="1"/>
    <col min="4" max="4" width="14" style="1" customWidth="1"/>
    <col min="5" max="16384" width="9" style="1"/>
  </cols>
  <sheetData>
    <row r="1" spans="2:4" ht="27" customHeight="1">
      <c r="B1" s="19" t="s">
        <v>118</v>
      </c>
      <c r="C1" s="136" t="s">
        <v>119</v>
      </c>
    </row>
    <row r="2" spans="2:4">
      <c r="C2" s="91"/>
    </row>
    <row r="3" spans="2:4" ht="34.5" customHeight="1">
      <c r="B3" s="21" t="s">
        <v>21</v>
      </c>
      <c r="C3" s="137" t="s">
        <v>120</v>
      </c>
      <c r="D3" s="192" t="s">
        <v>459</v>
      </c>
    </row>
    <row r="4" spans="2:4">
      <c r="C4" s="91"/>
    </row>
    <row r="5" spans="2:4" ht="24" customHeight="1">
      <c r="B5" s="23" t="str">
        <f>+'(1)'!A4</f>
        <v>Skonsolidowany rachunek zysków i strat</v>
      </c>
      <c r="C5" s="138" t="str">
        <f>+'(1)'!B4</f>
        <v>Consolidated income statement</v>
      </c>
      <c r="D5" s="134" t="s">
        <v>22</v>
      </c>
    </row>
    <row r="6" spans="2:4" ht="24" customHeight="1">
      <c r="B6" s="22" t="s">
        <v>422</v>
      </c>
      <c r="C6" s="139" t="s">
        <v>423</v>
      </c>
      <c r="D6" s="135" t="s">
        <v>424</v>
      </c>
    </row>
    <row r="7" spans="2:4" ht="24" customHeight="1">
      <c r="B7" s="23" t="s">
        <v>50</v>
      </c>
      <c r="C7" s="138" t="s">
        <v>51</v>
      </c>
      <c r="D7" s="134" t="s">
        <v>52</v>
      </c>
    </row>
    <row r="8" spans="2:4" ht="24" customHeight="1">
      <c r="B8" s="22" t="s">
        <v>28</v>
      </c>
      <c r="C8" s="139" t="s">
        <v>7</v>
      </c>
      <c r="D8" s="135" t="s">
        <v>53</v>
      </c>
    </row>
    <row r="9" spans="2:4" ht="24" customHeight="1">
      <c r="B9" s="23" t="s">
        <v>32</v>
      </c>
      <c r="C9" s="138" t="s">
        <v>11</v>
      </c>
      <c r="D9" s="134" t="s">
        <v>54</v>
      </c>
    </row>
    <row r="10" spans="2:4" ht="24" customHeight="1">
      <c r="B10" s="22" t="s">
        <v>58</v>
      </c>
      <c r="C10" s="139" t="s">
        <v>57</v>
      </c>
      <c r="D10" s="135" t="s">
        <v>92</v>
      </c>
    </row>
    <row r="11" spans="2:4" ht="24" customHeight="1">
      <c r="B11" s="23" t="s">
        <v>34</v>
      </c>
      <c r="C11" s="138" t="s">
        <v>242</v>
      </c>
      <c r="D11" s="134" t="s">
        <v>226</v>
      </c>
    </row>
    <row r="12" spans="2:4" ht="24" customHeight="1">
      <c r="B12" s="22" t="s">
        <v>148</v>
      </c>
      <c r="C12" s="139" t="s">
        <v>149</v>
      </c>
      <c r="D12" s="135" t="s">
        <v>227</v>
      </c>
    </row>
    <row r="13" spans="2:4" ht="24" customHeight="1">
      <c r="B13" s="23" t="s">
        <v>155</v>
      </c>
      <c r="C13" s="138" t="s">
        <v>172</v>
      </c>
      <c r="D13" s="134" t="s">
        <v>228</v>
      </c>
    </row>
    <row r="14" spans="2:4" ht="24" customHeight="1">
      <c r="B14" s="22" t="s">
        <v>224</v>
      </c>
      <c r="C14" s="139" t="s">
        <v>225</v>
      </c>
      <c r="D14" s="135" t="s">
        <v>229</v>
      </c>
    </row>
    <row r="15" spans="2:4" ht="24" customHeight="1">
      <c r="B15" s="23" t="s">
        <v>187</v>
      </c>
      <c r="C15" s="138" t="s">
        <v>76</v>
      </c>
      <c r="D15" s="134" t="s">
        <v>230</v>
      </c>
    </row>
    <row r="16" spans="2:4" ht="24" customHeight="1">
      <c r="B16" s="22" t="s">
        <v>457</v>
      </c>
      <c r="C16" s="139" t="s">
        <v>75</v>
      </c>
      <c r="D16" s="135" t="s">
        <v>231</v>
      </c>
    </row>
    <row r="17" spans="2:4" ht="24" customHeight="1">
      <c r="B17" s="23" t="s">
        <v>222</v>
      </c>
      <c r="C17" s="138" t="s">
        <v>223</v>
      </c>
      <c r="D17" s="134" t="s">
        <v>243</v>
      </c>
    </row>
    <row r="18" spans="2:4" ht="24" customHeight="1">
      <c r="B18" s="22" t="s">
        <v>55</v>
      </c>
      <c r="C18" s="139" t="s">
        <v>56</v>
      </c>
      <c r="D18" s="135" t="s">
        <v>244</v>
      </c>
    </row>
    <row r="19" spans="2:4" ht="24" customHeight="1">
      <c r="B19" s="23" t="s">
        <v>232</v>
      </c>
      <c r="C19" s="138" t="s">
        <v>233</v>
      </c>
      <c r="D19" s="134" t="s">
        <v>458</v>
      </c>
    </row>
    <row r="20" spans="2:4" ht="24" customHeight="1">
      <c r="C20" s="1"/>
    </row>
  </sheetData>
  <hyperlinks>
    <hyperlink ref="D5" r:id="rId1" location="'(1)'!A1"/>
    <hyperlink ref="D6" r:id="rId2" location="'(1a)'!A1"/>
    <hyperlink ref="D7" r:id="rId3" location="'(2)'!A1"/>
    <hyperlink ref="D8" r:id="rId4" location="'(3)'!A1"/>
    <hyperlink ref="D9" r:id="rId5" location="'(4)'!A1"/>
    <hyperlink ref="D10" r:id="rId6" location="'(5)'!A1"/>
    <hyperlink ref="D11" r:id="rId7" location="'(6)'!A1"/>
    <hyperlink ref="D12" r:id="rId8" location="'(7)'!A1"/>
    <hyperlink ref="D13" r:id="rId9" location="'(8)'!A1"/>
    <hyperlink ref="D14" r:id="rId10" location="'(9)'!A1"/>
    <hyperlink ref="D15" r:id="rId11" location="'(10)'!A1"/>
    <hyperlink ref="D16" r:id="rId12" location="'(11)'!A1"/>
    <hyperlink ref="D17" r:id="rId13" location="'(12)'!A1"/>
    <hyperlink ref="D18" r:id="rId14" location="'(13)'!A1"/>
    <hyperlink ref="D19" r:id="rId15" location="'(14)'!A1"/>
  </hyperlinks>
  <pageMargins left="0.70866141732283472" right="0.70866141732283472" top="0.74803149606299213" bottom="0.74803149606299213" header="0.31496062992125984" footer="0.31496062992125984"/>
  <pageSetup paperSize="9" orientation="landscape" r:id="rId16"/>
  <drawing r:id="rId17"/>
</worksheet>
</file>

<file path=xl/worksheets/sheet10.xml><?xml version="1.0" encoding="utf-8"?>
<worksheet xmlns="http://schemas.openxmlformats.org/spreadsheetml/2006/main" xmlns:r="http://schemas.openxmlformats.org/officeDocument/2006/relationships">
  <sheetPr>
    <tabColor rgb="FF92D050"/>
    <pageSetUpPr fitToPage="1"/>
  </sheetPr>
  <dimension ref="A1:R35"/>
  <sheetViews>
    <sheetView showGridLines="0" zoomScale="85" zoomScaleNormal="85" zoomScaleSheetLayoutView="100" workbookViewId="0">
      <selection activeCell="A2" sqref="A2"/>
    </sheetView>
  </sheetViews>
  <sheetFormatPr defaultRowHeight="14.25" outlineLevelCol="1"/>
  <cols>
    <col min="1" max="1" width="46" customWidth="1"/>
    <col min="2" max="2" width="43.375" customWidth="1"/>
    <col min="3" max="5" width="12.25" bestFit="1" customWidth="1"/>
    <col min="6" max="6" width="9.75" hidden="1" customWidth="1" outlineLevel="1"/>
    <col min="7" max="7" width="12.25" bestFit="1" customWidth="1" collapsed="1"/>
    <col min="8" max="9" width="12.25" bestFit="1" customWidth="1"/>
    <col min="10" max="10" width="2" customWidth="1"/>
    <col min="11" max="11" width="11.125" bestFit="1" customWidth="1"/>
    <col min="12" max="12" width="8.875" bestFit="1" customWidth="1"/>
    <col min="13" max="13" width="2" customWidth="1"/>
    <col min="14" max="14" width="11.125" bestFit="1" customWidth="1"/>
    <col min="15" max="15" width="8.75" customWidth="1"/>
    <col min="16" max="16" width="2" customWidth="1"/>
    <col min="17" max="17" width="11.125" bestFit="1" customWidth="1"/>
    <col min="18" max="18" width="8.125" customWidth="1"/>
  </cols>
  <sheetData>
    <row r="1" spans="1:18" s="1" customFormat="1">
      <c r="A1" s="63" t="s">
        <v>234</v>
      </c>
      <c r="B1" s="63" t="s">
        <v>235</v>
      </c>
    </row>
    <row r="2" spans="1:18" s="1" customFormat="1">
      <c r="A2" s="58"/>
      <c r="B2" s="58"/>
    </row>
    <row r="3" spans="1:18" s="1" customFormat="1" ht="15">
      <c r="A3" s="79" t="s">
        <v>43</v>
      </c>
      <c r="B3" s="79" t="s">
        <v>44</v>
      </c>
      <c r="K3" s="190" t="s">
        <v>452</v>
      </c>
      <c r="L3" s="190"/>
      <c r="M3" s="126"/>
      <c r="N3" s="190" t="s">
        <v>454</v>
      </c>
      <c r="O3" s="190"/>
      <c r="P3" s="126"/>
      <c r="Q3" s="190" t="s">
        <v>463</v>
      </c>
      <c r="R3" s="190"/>
    </row>
    <row r="4" spans="1:18" ht="27" customHeight="1">
      <c r="A4" s="121" t="s">
        <v>155</v>
      </c>
      <c r="B4" s="121" t="s">
        <v>172</v>
      </c>
      <c r="C4" s="96" t="s">
        <v>45</v>
      </c>
      <c r="D4" s="96" t="s">
        <v>46</v>
      </c>
      <c r="E4" s="96" t="s">
        <v>47</v>
      </c>
      <c r="F4" s="96" t="s">
        <v>77</v>
      </c>
      <c r="G4" s="96" t="s">
        <v>48</v>
      </c>
      <c r="H4" s="96" t="s">
        <v>146</v>
      </c>
      <c r="I4" s="96" t="s">
        <v>49</v>
      </c>
      <c r="J4" s="1"/>
      <c r="K4" s="188" t="s">
        <v>451</v>
      </c>
      <c r="L4" s="189"/>
      <c r="M4" s="1"/>
      <c r="N4" s="188" t="s">
        <v>455</v>
      </c>
      <c r="O4" s="189"/>
      <c r="P4" s="1"/>
      <c r="Q4" s="188" t="s">
        <v>453</v>
      </c>
      <c r="R4" s="189"/>
    </row>
    <row r="5" spans="1:18">
      <c r="A5" s="69" t="s">
        <v>281</v>
      </c>
      <c r="B5" s="168" t="s">
        <v>62</v>
      </c>
      <c r="C5" s="31">
        <v>3239330</v>
      </c>
      <c r="D5" s="31">
        <v>2839883</v>
      </c>
      <c r="E5" s="31">
        <v>2625560</v>
      </c>
      <c r="F5" s="31" t="s">
        <v>240</v>
      </c>
      <c r="G5" s="31">
        <v>2505639</v>
      </c>
      <c r="H5" s="31">
        <v>2351005</v>
      </c>
      <c r="I5" s="31">
        <v>2310279</v>
      </c>
      <c r="K5" s="12">
        <f t="shared" ref="K5" si="0">+C5-G5</f>
        <v>733691</v>
      </c>
      <c r="L5" s="37">
        <f t="shared" ref="L5" si="1">IF(ISERROR(K5/G5),0,K5/G5)</f>
        <v>0.2928159244009213</v>
      </c>
      <c r="M5" s="1"/>
      <c r="N5" s="12">
        <f t="shared" ref="N5" si="2">+C5-$E5</f>
        <v>613770</v>
      </c>
      <c r="O5" s="37">
        <f t="shared" ref="O5:O30" si="3">IF(ISERROR(N5/$E5),0,N5/$E5)</f>
        <v>0.23376727250567497</v>
      </c>
      <c r="P5" s="1"/>
      <c r="Q5" s="12">
        <f t="shared" ref="Q5" si="4">+C5-D5</f>
        <v>399447</v>
      </c>
      <c r="R5" s="37">
        <f t="shared" ref="R5" si="5">IF(ISERROR(Q5/D5),0,Q5/D5)</f>
        <v>0.14065614674970764</v>
      </c>
    </row>
    <row r="6" spans="1:18">
      <c r="A6" s="69" t="s">
        <v>80</v>
      </c>
      <c r="B6" s="168" t="s">
        <v>311</v>
      </c>
      <c r="C6" s="31">
        <v>1765389</v>
      </c>
      <c r="D6" s="31" t="s">
        <v>240</v>
      </c>
      <c r="E6" s="31">
        <v>1407450</v>
      </c>
      <c r="F6" s="31" t="s">
        <v>240</v>
      </c>
      <c r="G6" s="31">
        <v>1364982</v>
      </c>
      <c r="H6" s="31" t="s">
        <v>240</v>
      </c>
      <c r="I6" s="31" t="s">
        <v>240</v>
      </c>
      <c r="K6" s="12">
        <f t="shared" ref="K6:K27" si="6">+C6-G6</f>
        <v>400407</v>
      </c>
      <c r="L6" s="37">
        <f t="shared" ref="L6:L27" si="7">IF(ISERROR(K6/G6),0,K6/G6)</f>
        <v>0.29334232978896424</v>
      </c>
      <c r="M6" s="15"/>
      <c r="N6" s="12">
        <f t="shared" ref="N6:N30" si="8">+C6-$E6</f>
        <v>357939</v>
      </c>
      <c r="O6" s="37">
        <f t="shared" si="3"/>
        <v>0.25431738250026642</v>
      </c>
      <c r="P6" s="15"/>
      <c r="Q6" s="31" t="s">
        <v>240</v>
      </c>
      <c r="R6" s="31" t="s">
        <v>240</v>
      </c>
    </row>
    <row r="7" spans="1:18">
      <c r="A7" s="69" t="s">
        <v>307</v>
      </c>
      <c r="B7" s="168" t="s">
        <v>310</v>
      </c>
      <c r="C7" s="31">
        <v>1450926</v>
      </c>
      <c r="D7" s="31" t="s">
        <v>240</v>
      </c>
      <c r="E7" s="31">
        <v>1208663</v>
      </c>
      <c r="F7" s="31" t="s">
        <v>240</v>
      </c>
      <c r="G7" s="31">
        <v>1123612</v>
      </c>
      <c r="H7" s="31" t="s">
        <v>240</v>
      </c>
      <c r="I7" s="31" t="s">
        <v>240</v>
      </c>
      <c r="K7" s="12">
        <f t="shared" si="6"/>
        <v>327314</v>
      </c>
      <c r="L7" s="37">
        <f t="shared" si="7"/>
        <v>0.29130518363990415</v>
      </c>
      <c r="M7" s="1"/>
      <c r="N7" s="12">
        <f t="shared" si="8"/>
        <v>242263</v>
      </c>
      <c r="O7" s="37">
        <f t="shared" si="3"/>
        <v>0.200438831998663</v>
      </c>
      <c r="P7" s="1"/>
      <c r="Q7" s="31" t="s">
        <v>240</v>
      </c>
      <c r="R7" s="31" t="s">
        <v>240</v>
      </c>
    </row>
    <row r="8" spans="1:18">
      <c r="A8" s="88" t="s">
        <v>302</v>
      </c>
      <c r="B8" s="169" t="s">
        <v>389</v>
      </c>
      <c r="C8" s="31">
        <v>130053</v>
      </c>
      <c r="D8" s="31" t="s">
        <v>240</v>
      </c>
      <c r="E8" s="31">
        <v>124928</v>
      </c>
      <c r="F8" s="31" t="s">
        <v>240</v>
      </c>
      <c r="G8" s="31">
        <v>121992</v>
      </c>
      <c r="H8" s="31" t="s">
        <v>240</v>
      </c>
      <c r="I8" s="31" t="s">
        <v>240</v>
      </c>
      <c r="K8" s="12">
        <f t="shared" si="6"/>
        <v>8061</v>
      </c>
      <c r="L8" s="37">
        <f t="shared" si="7"/>
        <v>6.607810348219556E-2</v>
      </c>
      <c r="M8" s="1"/>
      <c r="N8" s="12">
        <f t="shared" si="8"/>
        <v>5125</v>
      </c>
      <c r="O8" s="37">
        <f t="shared" si="3"/>
        <v>4.102362961065574E-2</v>
      </c>
      <c r="P8" s="1"/>
      <c r="Q8" s="31" t="s">
        <v>240</v>
      </c>
      <c r="R8" s="31" t="s">
        <v>240</v>
      </c>
    </row>
    <row r="9" spans="1:18">
      <c r="A9" s="88" t="s">
        <v>284</v>
      </c>
      <c r="B9" s="169" t="s">
        <v>305</v>
      </c>
      <c r="C9" s="31">
        <v>309753</v>
      </c>
      <c r="D9" s="31" t="s">
        <v>240</v>
      </c>
      <c r="E9" s="31">
        <v>245821</v>
      </c>
      <c r="F9" s="31" t="s">
        <v>240</v>
      </c>
      <c r="G9" s="31">
        <v>246603</v>
      </c>
      <c r="H9" s="31" t="s">
        <v>240</v>
      </c>
      <c r="I9" s="31" t="s">
        <v>240</v>
      </c>
      <c r="K9" s="12">
        <f t="shared" si="6"/>
        <v>63150</v>
      </c>
      <c r="L9" s="37">
        <f t="shared" si="7"/>
        <v>0.25607960973710781</v>
      </c>
      <c r="M9" s="1"/>
      <c r="N9" s="12">
        <f t="shared" si="8"/>
        <v>63932</v>
      </c>
      <c r="O9" s="37">
        <f t="shared" si="3"/>
        <v>0.26007542073297235</v>
      </c>
      <c r="P9" s="1"/>
      <c r="Q9" s="31" t="s">
        <v>240</v>
      </c>
      <c r="R9" s="31" t="s">
        <v>240</v>
      </c>
    </row>
    <row r="10" spans="1:18">
      <c r="A10" s="88" t="s">
        <v>285</v>
      </c>
      <c r="B10" s="169" t="s">
        <v>306</v>
      </c>
      <c r="C10" s="31">
        <v>1011120</v>
      </c>
      <c r="D10" s="31" t="s">
        <v>240</v>
      </c>
      <c r="E10" s="31">
        <v>837914</v>
      </c>
      <c r="F10" s="31" t="s">
        <v>240</v>
      </c>
      <c r="G10" s="31">
        <v>755017</v>
      </c>
      <c r="H10" s="31" t="s">
        <v>240</v>
      </c>
      <c r="I10" s="31" t="s">
        <v>240</v>
      </c>
      <c r="K10" s="12">
        <f t="shared" si="6"/>
        <v>256103</v>
      </c>
      <c r="L10" s="37">
        <f t="shared" si="7"/>
        <v>0.33920163387049562</v>
      </c>
      <c r="M10" s="1"/>
      <c r="N10" s="12">
        <f t="shared" si="8"/>
        <v>173206</v>
      </c>
      <c r="O10" s="37">
        <f t="shared" si="3"/>
        <v>0.20671095124320635</v>
      </c>
      <c r="P10" s="1"/>
      <c r="Q10" s="31" t="s">
        <v>240</v>
      </c>
      <c r="R10" s="31" t="s">
        <v>240</v>
      </c>
    </row>
    <row r="11" spans="1:18">
      <c r="A11" s="69" t="s">
        <v>282</v>
      </c>
      <c r="B11" s="168" t="s">
        <v>292</v>
      </c>
      <c r="C11" s="31">
        <v>18176592</v>
      </c>
      <c r="D11" s="31">
        <v>17498510</v>
      </c>
      <c r="E11" s="31">
        <v>17599576</v>
      </c>
      <c r="F11" s="31" t="s">
        <v>240</v>
      </c>
      <c r="G11" s="31">
        <v>16826538</v>
      </c>
      <c r="H11" s="31">
        <v>16212701</v>
      </c>
      <c r="I11" s="31">
        <v>16288454</v>
      </c>
      <c r="K11" s="12">
        <f t="shared" si="6"/>
        <v>1350054</v>
      </c>
      <c r="L11" s="37">
        <f t="shared" si="7"/>
        <v>8.0233616683360529E-2</v>
      </c>
      <c r="M11" s="1"/>
      <c r="N11" s="12">
        <f t="shared" si="8"/>
        <v>577016</v>
      </c>
      <c r="O11" s="37">
        <f t="shared" si="3"/>
        <v>3.27857898394825E-2</v>
      </c>
      <c r="P11" s="1"/>
      <c r="Q11" s="12">
        <f t="shared" ref="Q11:Q20" si="9">+C11-D11</f>
        <v>678082</v>
      </c>
      <c r="R11" s="37">
        <f t="shared" ref="R11:R20" si="10">IF(ISERROR(Q11/D11),0,Q11/D11)</f>
        <v>3.8750842214565699E-2</v>
      </c>
    </row>
    <row r="12" spans="1:18">
      <c r="A12" s="69" t="s">
        <v>283</v>
      </c>
      <c r="B12" s="168" t="s">
        <v>314</v>
      </c>
      <c r="C12" s="31">
        <v>5381237</v>
      </c>
      <c r="D12" s="31">
        <v>5193344</v>
      </c>
      <c r="E12" s="31">
        <v>5280957</v>
      </c>
      <c r="F12" s="31" t="s">
        <v>240</v>
      </c>
      <c r="G12" s="31">
        <v>5010412</v>
      </c>
      <c r="H12" s="31">
        <v>5121429</v>
      </c>
      <c r="I12" s="31">
        <v>5268654</v>
      </c>
      <c r="K12" s="12">
        <f t="shared" si="6"/>
        <v>370825</v>
      </c>
      <c r="L12" s="37">
        <f t="shared" si="7"/>
        <v>7.4010879744021055E-2</v>
      </c>
      <c r="M12" s="1"/>
      <c r="N12" s="12">
        <f t="shared" si="8"/>
        <v>100280</v>
      </c>
      <c r="O12" s="37">
        <f t="shared" si="3"/>
        <v>1.898898248934805E-2</v>
      </c>
      <c r="P12" s="1"/>
      <c r="Q12" s="12">
        <f t="shared" si="9"/>
        <v>187893</v>
      </c>
      <c r="R12" s="37">
        <f t="shared" si="10"/>
        <v>3.6179579092007003E-2</v>
      </c>
    </row>
    <row r="13" spans="1:18">
      <c r="A13" s="88" t="s">
        <v>308</v>
      </c>
      <c r="B13" s="169" t="s">
        <v>299</v>
      </c>
      <c r="C13" s="31">
        <v>3082926</v>
      </c>
      <c r="D13" s="31">
        <v>2811864</v>
      </c>
      <c r="E13" s="31">
        <v>2726581</v>
      </c>
      <c r="F13" s="31" t="s">
        <v>240</v>
      </c>
      <c r="G13" s="31">
        <v>2650704</v>
      </c>
      <c r="H13" s="31">
        <v>2626574</v>
      </c>
      <c r="I13" s="31">
        <v>2527232</v>
      </c>
      <c r="K13" s="12">
        <f t="shared" si="6"/>
        <v>432222</v>
      </c>
      <c r="L13" s="37">
        <f t="shared" si="7"/>
        <v>0.16305932310812524</v>
      </c>
      <c r="M13" s="1"/>
      <c r="N13" s="12">
        <f t="shared" si="8"/>
        <v>356345</v>
      </c>
      <c r="O13" s="37">
        <f t="shared" si="3"/>
        <v>0.13069298142985666</v>
      </c>
      <c r="P13" s="1"/>
      <c r="Q13" s="12">
        <f t="shared" si="9"/>
        <v>271062</v>
      </c>
      <c r="R13" s="37">
        <f t="shared" si="10"/>
        <v>9.6399399117453766E-2</v>
      </c>
    </row>
    <row r="14" spans="1:18">
      <c r="A14" s="88" t="s">
        <v>309</v>
      </c>
      <c r="B14" s="169" t="s">
        <v>300</v>
      </c>
      <c r="C14" s="31">
        <v>1699190</v>
      </c>
      <c r="D14" s="31">
        <v>1828671</v>
      </c>
      <c r="E14" s="31">
        <v>2026163</v>
      </c>
      <c r="F14" s="31" t="s">
        <v>240</v>
      </c>
      <c r="G14" s="31">
        <v>1933389</v>
      </c>
      <c r="H14" s="31">
        <v>2055940</v>
      </c>
      <c r="I14" s="31">
        <v>2312219</v>
      </c>
      <c r="K14" s="12">
        <f t="shared" si="6"/>
        <v>-234199</v>
      </c>
      <c r="L14" s="37">
        <f t="shared" si="7"/>
        <v>-0.12113392597144186</v>
      </c>
      <c r="M14" s="1"/>
      <c r="N14" s="12">
        <f t="shared" si="8"/>
        <v>-326973</v>
      </c>
      <c r="O14" s="37">
        <f t="shared" si="3"/>
        <v>-0.16137546683065479</v>
      </c>
      <c r="P14" s="1"/>
      <c r="Q14" s="12">
        <f t="shared" si="9"/>
        <v>-129481</v>
      </c>
      <c r="R14" s="37">
        <f t="shared" si="10"/>
        <v>-7.0806066263423006E-2</v>
      </c>
    </row>
    <row r="15" spans="1:18">
      <c r="A15" s="69" t="s">
        <v>307</v>
      </c>
      <c r="B15" s="168" t="s">
        <v>310</v>
      </c>
      <c r="C15" s="31">
        <v>12570631</v>
      </c>
      <c r="D15" s="31">
        <v>12069321</v>
      </c>
      <c r="E15" s="31">
        <v>12073695</v>
      </c>
      <c r="F15" s="31" t="s">
        <v>240</v>
      </c>
      <c r="G15" s="31">
        <v>11603590</v>
      </c>
      <c r="H15" s="31">
        <v>10874287</v>
      </c>
      <c r="I15" s="31">
        <v>10794849</v>
      </c>
      <c r="K15" s="12">
        <f t="shared" si="6"/>
        <v>967041</v>
      </c>
      <c r="L15" s="37">
        <f t="shared" si="7"/>
        <v>8.3339811213598555E-2</v>
      </c>
      <c r="M15" s="4"/>
      <c r="N15" s="12">
        <f t="shared" si="8"/>
        <v>496936</v>
      </c>
      <c r="O15" s="37">
        <f t="shared" si="3"/>
        <v>4.1158568275908906E-2</v>
      </c>
      <c r="P15" s="4"/>
      <c r="Q15" s="12">
        <f t="shared" si="9"/>
        <v>501310</v>
      </c>
      <c r="R15" s="37">
        <f t="shared" si="10"/>
        <v>4.1535890875717033E-2</v>
      </c>
    </row>
    <row r="16" spans="1:18">
      <c r="A16" s="88" t="s">
        <v>303</v>
      </c>
      <c r="B16" s="169" t="s">
        <v>390</v>
      </c>
      <c r="C16" s="31">
        <v>7891657</v>
      </c>
      <c r="D16" s="31" t="s">
        <v>240</v>
      </c>
      <c r="E16" s="31">
        <v>7765790</v>
      </c>
      <c r="F16" s="31" t="s">
        <v>240</v>
      </c>
      <c r="G16" s="31">
        <v>7514628</v>
      </c>
      <c r="H16" s="31" t="s">
        <v>240</v>
      </c>
      <c r="I16" s="31" t="s">
        <v>240</v>
      </c>
      <c r="K16" s="12">
        <f t="shared" si="6"/>
        <v>377029</v>
      </c>
      <c r="L16" s="37">
        <f t="shared" si="7"/>
        <v>5.0172676544999968E-2</v>
      </c>
      <c r="M16" s="4"/>
      <c r="N16" s="12">
        <f t="shared" si="8"/>
        <v>125867</v>
      </c>
      <c r="O16" s="37">
        <f t="shared" si="3"/>
        <v>1.6207880975406236E-2</v>
      </c>
      <c r="P16" s="4"/>
      <c r="Q16" s="31" t="s">
        <v>240</v>
      </c>
      <c r="R16" s="31" t="s">
        <v>240</v>
      </c>
    </row>
    <row r="17" spans="1:18">
      <c r="A17" s="174" t="s">
        <v>304</v>
      </c>
      <c r="B17" s="170" t="s">
        <v>301</v>
      </c>
      <c r="C17" s="31">
        <v>6689794</v>
      </c>
      <c r="D17" s="31" t="s">
        <v>240</v>
      </c>
      <c r="E17" s="31">
        <v>6558895</v>
      </c>
      <c r="F17" s="31" t="s">
        <v>240</v>
      </c>
      <c r="G17" s="31">
        <v>6357847</v>
      </c>
      <c r="H17" s="31" t="s">
        <v>240</v>
      </c>
      <c r="I17" s="31" t="s">
        <v>240</v>
      </c>
      <c r="K17" s="12">
        <f t="shared" si="6"/>
        <v>331947</v>
      </c>
      <c r="L17" s="37">
        <f t="shared" si="7"/>
        <v>5.2210598965341568E-2</v>
      </c>
      <c r="M17" s="15"/>
      <c r="N17" s="12">
        <f t="shared" si="8"/>
        <v>130899</v>
      </c>
      <c r="O17" s="37">
        <f t="shared" si="3"/>
        <v>1.9957477593405597E-2</v>
      </c>
      <c r="P17" s="15"/>
      <c r="Q17" s="31" t="s">
        <v>240</v>
      </c>
      <c r="R17" s="31" t="s">
        <v>240</v>
      </c>
    </row>
    <row r="18" spans="1:18">
      <c r="A18" s="88" t="s">
        <v>284</v>
      </c>
      <c r="B18" s="169" t="s">
        <v>305</v>
      </c>
      <c r="C18" s="31">
        <v>939177</v>
      </c>
      <c r="D18" s="31" t="s">
        <v>240</v>
      </c>
      <c r="E18" s="31">
        <v>837838</v>
      </c>
      <c r="F18" s="31" t="s">
        <v>240</v>
      </c>
      <c r="G18" s="31">
        <v>777147</v>
      </c>
      <c r="H18" s="31" t="s">
        <v>240</v>
      </c>
      <c r="I18" s="31" t="s">
        <v>240</v>
      </c>
      <c r="K18" s="12">
        <f t="shared" si="6"/>
        <v>162030</v>
      </c>
      <c r="L18" s="37">
        <f t="shared" si="7"/>
        <v>0.20849337384047034</v>
      </c>
      <c r="M18" s="1"/>
      <c r="N18" s="12">
        <f t="shared" si="8"/>
        <v>101339</v>
      </c>
      <c r="O18" s="37">
        <f t="shared" si="3"/>
        <v>0.12095297658974646</v>
      </c>
      <c r="P18" s="1"/>
      <c r="Q18" s="31" t="s">
        <v>240</v>
      </c>
      <c r="R18" s="31" t="s">
        <v>240</v>
      </c>
    </row>
    <row r="19" spans="1:18">
      <c r="A19" s="88" t="s">
        <v>285</v>
      </c>
      <c r="B19" s="169" t="s">
        <v>306</v>
      </c>
      <c r="C19" s="31">
        <v>3739797</v>
      </c>
      <c r="D19" s="31" t="s">
        <v>240</v>
      </c>
      <c r="E19" s="31">
        <v>3470067</v>
      </c>
      <c r="F19" s="31" t="s">
        <v>240</v>
      </c>
      <c r="G19" s="31">
        <v>3311815</v>
      </c>
      <c r="H19" s="31" t="s">
        <v>240</v>
      </c>
      <c r="I19" s="31" t="s">
        <v>240</v>
      </c>
      <c r="K19" s="12">
        <f t="shared" si="6"/>
        <v>427982</v>
      </c>
      <c r="L19" s="37">
        <f t="shared" si="7"/>
        <v>0.12922883675567626</v>
      </c>
      <c r="M19" s="15"/>
      <c r="N19" s="12">
        <f t="shared" si="8"/>
        <v>269730</v>
      </c>
      <c r="O19" s="37">
        <f t="shared" si="3"/>
        <v>7.7730487624590533E-2</v>
      </c>
      <c r="P19" s="15"/>
      <c r="Q19" s="31" t="s">
        <v>240</v>
      </c>
      <c r="R19" s="31" t="s">
        <v>240</v>
      </c>
    </row>
    <row r="20" spans="1:18">
      <c r="A20" s="69" t="s">
        <v>82</v>
      </c>
      <c r="B20" s="168" t="s">
        <v>312</v>
      </c>
      <c r="C20" s="31">
        <v>205555</v>
      </c>
      <c r="D20" s="31">
        <v>206963</v>
      </c>
      <c r="E20" s="31">
        <v>214429</v>
      </c>
      <c r="F20" s="31" t="s">
        <v>240</v>
      </c>
      <c r="G20" s="31">
        <v>200444</v>
      </c>
      <c r="H20" s="31">
        <v>204888</v>
      </c>
      <c r="I20" s="31">
        <v>212334</v>
      </c>
      <c r="K20" s="12">
        <f t="shared" si="6"/>
        <v>5111</v>
      </c>
      <c r="L20" s="37">
        <f t="shared" si="7"/>
        <v>2.5498393566282852E-2</v>
      </c>
      <c r="M20" s="1"/>
      <c r="N20" s="12">
        <f t="shared" si="8"/>
        <v>-8874</v>
      </c>
      <c r="O20" s="37">
        <f t="shared" si="3"/>
        <v>-4.1384327679558269E-2</v>
      </c>
      <c r="P20" s="1"/>
      <c r="Q20" s="12">
        <f t="shared" si="9"/>
        <v>-1408</v>
      </c>
      <c r="R20" s="37">
        <f t="shared" si="10"/>
        <v>-6.8031483888424497E-3</v>
      </c>
    </row>
    <row r="21" spans="1:18">
      <c r="A21" s="69" t="s">
        <v>83</v>
      </c>
      <c r="B21" s="168" t="s">
        <v>313</v>
      </c>
      <c r="C21" s="31">
        <v>19169</v>
      </c>
      <c r="D21" s="31">
        <v>28882</v>
      </c>
      <c r="E21" s="31">
        <v>30495</v>
      </c>
      <c r="F21" s="31" t="s">
        <v>240</v>
      </c>
      <c r="G21" s="31">
        <v>12092</v>
      </c>
      <c r="H21" s="31">
        <v>12097</v>
      </c>
      <c r="I21" s="31">
        <v>12617</v>
      </c>
      <c r="K21" s="12">
        <f t="shared" si="6"/>
        <v>7077</v>
      </c>
      <c r="L21" s="37">
        <f t="shared" si="7"/>
        <v>0.58526298379093611</v>
      </c>
      <c r="M21" s="1"/>
      <c r="N21" s="12">
        <f t="shared" si="8"/>
        <v>-11326</v>
      </c>
      <c r="O21" s="37">
        <f t="shared" si="3"/>
        <v>-0.37140514838498112</v>
      </c>
      <c r="P21" s="1"/>
      <c r="Q21" s="12">
        <f t="shared" ref="Q21:Q25" si="11">+C21-D21</f>
        <v>-9713</v>
      </c>
      <c r="R21" s="37">
        <f t="shared" ref="R21:R25" si="12">IF(ISERROR(Q21/D21),0,Q21/D21)</f>
        <v>-0.33629942524755901</v>
      </c>
    </row>
    <row r="22" spans="1:18">
      <c r="A22" s="69" t="s">
        <v>286</v>
      </c>
      <c r="B22" s="168" t="s">
        <v>293</v>
      </c>
      <c r="C22" s="31">
        <v>345237</v>
      </c>
      <c r="D22" s="31">
        <v>292697</v>
      </c>
      <c r="E22" s="31">
        <v>291397</v>
      </c>
      <c r="F22" s="31" t="s">
        <v>240</v>
      </c>
      <c r="G22" s="31">
        <v>255715</v>
      </c>
      <c r="H22" s="31">
        <v>254280</v>
      </c>
      <c r="I22" s="31">
        <v>230848</v>
      </c>
      <c r="K22" s="12">
        <f t="shared" si="6"/>
        <v>89522</v>
      </c>
      <c r="L22" s="37">
        <f t="shared" si="7"/>
        <v>0.35008505562833625</v>
      </c>
      <c r="M22" s="1"/>
      <c r="N22" s="12">
        <f t="shared" si="8"/>
        <v>53840</v>
      </c>
      <c r="O22" s="37">
        <f t="shared" si="3"/>
        <v>0.18476511425992717</v>
      </c>
      <c r="P22" s="1"/>
      <c r="Q22" s="12">
        <f t="shared" si="11"/>
        <v>52540</v>
      </c>
      <c r="R22" s="37">
        <f t="shared" si="12"/>
        <v>0.17950303556237338</v>
      </c>
    </row>
    <row r="23" spans="1:18">
      <c r="A23" s="69" t="s">
        <v>287</v>
      </c>
      <c r="B23" s="168" t="s">
        <v>294</v>
      </c>
      <c r="C23" s="31">
        <v>46930</v>
      </c>
      <c r="D23" s="31">
        <v>48146</v>
      </c>
      <c r="E23" s="31">
        <v>49740</v>
      </c>
      <c r="F23" s="31" t="s">
        <v>240</v>
      </c>
      <c r="G23" s="31">
        <v>49898</v>
      </c>
      <c r="H23" s="31">
        <v>63500</v>
      </c>
      <c r="I23" s="31">
        <v>68266</v>
      </c>
      <c r="K23" s="12">
        <f t="shared" si="6"/>
        <v>-2968</v>
      </c>
      <c r="L23" s="37">
        <f t="shared" si="7"/>
        <v>-5.9481341937552605E-2</v>
      </c>
      <c r="M23" s="1"/>
      <c r="N23" s="12">
        <f t="shared" si="8"/>
        <v>-2810</v>
      </c>
      <c r="O23" s="37">
        <f t="shared" si="3"/>
        <v>-5.6493767591475674E-2</v>
      </c>
      <c r="P23" s="1"/>
      <c r="Q23" s="12">
        <f t="shared" si="11"/>
        <v>-1216</v>
      </c>
      <c r="R23" s="37">
        <f t="shared" si="12"/>
        <v>-2.5256511444356748E-2</v>
      </c>
    </row>
    <row r="24" spans="1:18">
      <c r="A24" s="69" t="s">
        <v>288</v>
      </c>
      <c r="B24" s="168" t="s">
        <v>295</v>
      </c>
      <c r="C24" s="34">
        <v>0</v>
      </c>
      <c r="D24" s="34">
        <v>0</v>
      </c>
      <c r="E24" s="34">
        <v>1721</v>
      </c>
      <c r="F24" s="34" t="s">
        <v>240</v>
      </c>
      <c r="G24" s="34">
        <v>0</v>
      </c>
      <c r="H24" s="34">
        <v>2811</v>
      </c>
      <c r="I24" s="34">
        <v>2301</v>
      </c>
      <c r="K24" s="13">
        <f t="shared" si="6"/>
        <v>0</v>
      </c>
      <c r="L24" s="40">
        <f t="shared" si="7"/>
        <v>0</v>
      </c>
      <c r="M24" s="1"/>
      <c r="N24" s="13">
        <f t="shared" si="8"/>
        <v>-1721</v>
      </c>
      <c r="O24" s="40">
        <f t="shared" si="3"/>
        <v>-1</v>
      </c>
      <c r="P24" s="1"/>
      <c r="Q24" s="13">
        <f t="shared" si="11"/>
        <v>0</v>
      </c>
      <c r="R24" s="40">
        <f t="shared" si="12"/>
        <v>0</v>
      </c>
    </row>
    <row r="25" spans="1:18" s="72" customFormat="1" ht="15.75">
      <c r="A25" s="175" t="s">
        <v>289</v>
      </c>
      <c r="B25" s="171" t="s">
        <v>296</v>
      </c>
      <c r="C25" s="59">
        <v>21808089</v>
      </c>
      <c r="D25" s="59">
        <v>20679236</v>
      </c>
      <c r="E25" s="59">
        <v>20567994</v>
      </c>
      <c r="F25" s="59" t="s">
        <v>240</v>
      </c>
      <c r="G25" s="59">
        <v>19637790</v>
      </c>
      <c r="H25" s="59">
        <v>18884297</v>
      </c>
      <c r="I25" s="59">
        <v>18900148</v>
      </c>
      <c r="J25" s="60"/>
      <c r="K25" s="61">
        <f t="shared" si="6"/>
        <v>2170299</v>
      </c>
      <c r="L25" s="62">
        <f t="shared" si="7"/>
        <v>0.11051645831837494</v>
      </c>
      <c r="M25" s="60"/>
      <c r="N25" s="61">
        <f t="shared" si="8"/>
        <v>1240095</v>
      </c>
      <c r="O25" s="62">
        <f t="shared" si="3"/>
        <v>6.0292462162328517E-2</v>
      </c>
      <c r="P25" s="60"/>
      <c r="Q25" s="61">
        <f t="shared" si="11"/>
        <v>1128853</v>
      </c>
      <c r="R25" s="62">
        <f t="shared" si="12"/>
        <v>5.4588718848220502E-2</v>
      </c>
    </row>
    <row r="26" spans="1:18" ht="15" thickBot="1">
      <c r="A26" s="69" t="s">
        <v>290</v>
      </c>
      <c r="B26" s="168" t="s">
        <v>297</v>
      </c>
      <c r="C26" s="35">
        <v>-760596</v>
      </c>
      <c r="D26" s="35">
        <v>-723871</v>
      </c>
      <c r="E26" s="35">
        <v>-698817</v>
      </c>
      <c r="F26" s="35" t="s">
        <v>240</v>
      </c>
      <c r="G26" s="35">
        <v>-675401</v>
      </c>
      <c r="H26" s="35">
        <v>-621786</v>
      </c>
      <c r="I26" s="35">
        <v>-598782</v>
      </c>
      <c r="K26" s="16">
        <f t="shared" si="6"/>
        <v>-85195</v>
      </c>
      <c r="L26" s="41">
        <f t="shared" si="7"/>
        <v>0.12613987838336041</v>
      </c>
      <c r="M26" s="1"/>
      <c r="N26" s="16">
        <f t="shared" si="8"/>
        <v>-61779</v>
      </c>
      <c r="O26" s="41">
        <f t="shared" si="3"/>
        <v>8.8405118936717333E-2</v>
      </c>
      <c r="P26" s="1"/>
      <c r="Q26" s="16">
        <f t="shared" ref="Q26" si="13">+C26-D26</f>
        <v>-36725</v>
      </c>
      <c r="R26" s="41">
        <f t="shared" ref="R26" si="14">IF(ISERROR(Q26/D26),0,Q26/D26)</f>
        <v>5.0734177774769261E-2</v>
      </c>
    </row>
    <row r="27" spans="1:18" s="72" customFormat="1" ht="16.5" thickTop="1">
      <c r="A27" s="175" t="s">
        <v>291</v>
      </c>
      <c r="B27" s="171" t="s">
        <v>298</v>
      </c>
      <c r="C27" s="59">
        <v>21047493</v>
      </c>
      <c r="D27" s="59">
        <v>19955365</v>
      </c>
      <c r="E27" s="59">
        <v>19869177</v>
      </c>
      <c r="F27" s="59" t="s">
        <v>240</v>
      </c>
      <c r="G27" s="59">
        <v>18962389</v>
      </c>
      <c r="H27" s="59">
        <v>18262511</v>
      </c>
      <c r="I27" s="59">
        <v>18301366</v>
      </c>
      <c r="J27" s="60"/>
      <c r="K27" s="61">
        <f t="shared" si="6"/>
        <v>2085104</v>
      </c>
      <c r="L27" s="62">
        <f t="shared" si="7"/>
        <v>0.10995998447242064</v>
      </c>
      <c r="M27" s="60"/>
      <c r="N27" s="61">
        <f t="shared" ref="N27" si="15">+C27-$E27</f>
        <v>1178316</v>
      </c>
      <c r="O27" s="62">
        <f t="shared" si="3"/>
        <v>5.9303714492049672E-2</v>
      </c>
      <c r="P27" s="60"/>
      <c r="Q27" s="61">
        <f t="shared" ref="Q27" si="16">+C27-D27</f>
        <v>1092128</v>
      </c>
      <c r="R27" s="62">
        <f t="shared" ref="R27" si="17">IF(ISERROR(Q27/D27),0,Q27/D27)</f>
        <v>5.4728540420082517E-2</v>
      </c>
    </row>
    <row r="28" spans="1:18">
      <c r="A28" s="69"/>
      <c r="B28" s="168"/>
      <c r="C28" s="31"/>
      <c r="D28" s="31"/>
      <c r="E28" s="31"/>
      <c r="F28" s="31"/>
      <c r="G28" s="31"/>
      <c r="H28" s="31"/>
      <c r="I28" s="31"/>
    </row>
    <row r="29" spans="1:18">
      <c r="A29" s="176" t="s">
        <v>316</v>
      </c>
      <c r="B29" s="172" t="s">
        <v>315</v>
      </c>
      <c r="C29" s="31"/>
      <c r="D29" s="31"/>
      <c r="E29" s="31"/>
      <c r="F29" s="31"/>
      <c r="G29" s="31"/>
      <c r="H29" s="31"/>
      <c r="I29" s="31"/>
    </row>
    <row r="30" spans="1:18" s="72" customFormat="1" ht="15.75">
      <c r="A30" s="177" t="s">
        <v>317</v>
      </c>
      <c r="B30" s="173" t="s">
        <v>318</v>
      </c>
      <c r="C30" s="164">
        <v>3738334</v>
      </c>
      <c r="D30" s="164">
        <f>3011348+548137</f>
        <v>3559485</v>
      </c>
      <c r="E30" s="164">
        <v>3492138</v>
      </c>
      <c r="F30" s="164" t="s">
        <v>240</v>
      </c>
      <c r="G30" s="164">
        <v>3392090</v>
      </c>
      <c r="H30" s="164">
        <f>2777597+556474</f>
        <v>3334071</v>
      </c>
      <c r="I30" s="164">
        <f>2755871+567657</f>
        <v>3323528</v>
      </c>
      <c r="J30" s="165"/>
      <c r="K30" s="166">
        <f t="shared" ref="K30" si="18">+C30-G30</f>
        <v>346244</v>
      </c>
      <c r="L30" s="167">
        <f t="shared" ref="L30" si="19">IF(ISERROR(K30/G30),0,K30/G30)</f>
        <v>0.10207394261355093</v>
      </c>
      <c r="M30" s="165"/>
      <c r="N30" s="166">
        <f t="shared" si="8"/>
        <v>246196</v>
      </c>
      <c r="O30" s="167">
        <f t="shared" si="3"/>
        <v>7.0500077602889691E-2</v>
      </c>
      <c r="P30" s="165"/>
      <c r="Q30" s="166">
        <f t="shared" ref="Q30" si="20">+C30-D30</f>
        <v>178849</v>
      </c>
      <c r="R30" s="167">
        <f t="shared" ref="R30" si="21">IF(ISERROR(Q30/D30),0,Q30/D30)</f>
        <v>5.024575184331441E-2</v>
      </c>
    </row>
    <row r="31" spans="1:18">
      <c r="A31" s="178"/>
      <c r="B31" s="180"/>
      <c r="E31" s="67"/>
      <c r="G31" s="66"/>
    </row>
    <row r="32" spans="1:18" ht="36.75" customHeight="1">
      <c r="A32" s="142" t="s">
        <v>319</v>
      </c>
      <c r="B32" s="145" t="s">
        <v>320</v>
      </c>
      <c r="E32" s="68"/>
      <c r="I32" s="73"/>
    </row>
    <row r="33" spans="1:9">
      <c r="A33" s="178"/>
      <c r="B33" s="180"/>
      <c r="I33" s="73"/>
    </row>
    <row r="34" spans="1:9">
      <c r="A34" s="179" t="s">
        <v>321</v>
      </c>
      <c r="B34" s="185" t="s">
        <v>322</v>
      </c>
      <c r="I34" s="73"/>
    </row>
    <row r="35" spans="1:9" ht="73.5">
      <c r="A35" s="142" t="s">
        <v>323</v>
      </c>
      <c r="B35" s="145" t="s">
        <v>391</v>
      </c>
      <c r="I35" s="73"/>
    </row>
  </sheetData>
  <mergeCells count="6">
    <mergeCell ref="K3:L3"/>
    <mergeCell ref="Q3:R3"/>
    <mergeCell ref="K4:L4"/>
    <mergeCell ref="Q4:R4"/>
    <mergeCell ref="N3:O3"/>
    <mergeCell ref="N4:O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2" orientation="landscape" r:id="rId3"/>
</worksheet>
</file>

<file path=xl/worksheets/sheet11.xml><?xml version="1.0" encoding="utf-8"?>
<worksheet xmlns="http://schemas.openxmlformats.org/spreadsheetml/2006/main" xmlns:r="http://schemas.openxmlformats.org/officeDocument/2006/relationships">
  <sheetPr>
    <tabColor rgb="FF92D050"/>
    <pageSetUpPr fitToPage="1"/>
  </sheetPr>
  <dimension ref="A1:R23"/>
  <sheetViews>
    <sheetView showGridLines="0" zoomScale="85" zoomScaleNormal="85" zoomScaleSheetLayoutView="85" workbookViewId="0">
      <selection activeCell="A2" sqref="A2"/>
    </sheetView>
  </sheetViews>
  <sheetFormatPr defaultRowHeight="14.25" outlineLevelCol="1"/>
  <cols>
    <col min="1" max="1" width="45.25" customWidth="1"/>
    <col min="2" max="2" width="40.625" customWidth="1"/>
    <col min="3" max="5" width="11.875" customWidth="1"/>
    <col min="6" max="6" width="11.875" hidden="1" customWidth="1" outlineLevel="1"/>
    <col min="7" max="7" width="11.875" customWidth="1" collapsed="1"/>
    <col min="8" max="9" width="11.875" customWidth="1"/>
    <col min="10" max="10" width="2" customWidth="1"/>
    <col min="11" max="11" width="10.75" customWidth="1"/>
    <col min="12" max="12" width="7.875" customWidth="1"/>
    <col min="13" max="13" width="2" customWidth="1"/>
    <col min="14" max="14" width="10.75" customWidth="1"/>
    <col min="15" max="15" width="7.625" customWidth="1"/>
    <col min="16" max="16" width="2" customWidth="1"/>
    <col min="17" max="17" width="10.75" customWidth="1"/>
    <col min="18" max="18" width="7.625" customWidth="1"/>
  </cols>
  <sheetData>
    <row r="1" spans="1:18" s="1" customFormat="1">
      <c r="A1" s="63" t="s">
        <v>234</v>
      </c>
      <c r="B1" s="63" t="s">
        <v>235</v>
      </c>
    </row>
    <row r="2" spans="1:18" s="1" customFormat="1">
      <c r="A2" s="58"/>
      <c r="B2" s="58"/>
    </row>
    <row r="3" spans="1:18" s="1" customFormat="1" ht="15">
      <c r="A3" s="79" t="s">
        <v>43</v>
      </c>
      <c r="B3" s="79" t="s">
        <v>44</v>
      </c>
      <c r="K3" s="190" t="s">
        <v>452</v>
      </c>
      <c r="L3" s="190"/>
      <c r="M3" s="126"/>
      <c r="N3" s="190" t="s">
        <v>454</v>
      </c>
      <c r="O3" s="190"/>
      <c r="P3" s="126"/>
      <c r="Q3" s="190" t="s">
        <v>463</v>
      </c>
      <c r="R3" s="190"/>
    </row>
    <row r="4" spans="1:18" ht="27" customHeight="1">
      <c r="A4" s="121" t="str">
        <f>+'Table of Contents'!B14</f>
        <v>Jakość portfela kredytowego</v>
      </c>
      <c r="B4" s="121" t="str">
        <f>+'Table of Contents'!C14</f>
        <v>Quality of loan portfolio</v>
      </c>
      <c r="C4" s="96" t="s">
        <v>45</v>
      </c>
      <c r="D4" s="96" t="s">
        <v>46</v>
      </c>
      <c r="E4" s="96" t="s">
        <v>47</v>
      </c>
      <c r="F4" s="96" t="s">
        <v>77</v>
      </c>
      <c r="G4" s="96" t="s">
        <v>48</v>
      </c>
      <c r="H4" s="96" t="s">
        <v>146</v>
      </c>
      <c r="I4" s="96" t="s">
        <v>49</v>
      </c>
      <c r="J4" s="1"/>
      <c r="K4" s="188" t="s">
        <v>451</v>
      </c>
      <c r="L4" s="189"/>
      <c r="M4" s="1"/>
      <c r="N4" s="188" t="s">
        <v>455</v>
      </c>
      <c r="O4" s="189"/>
      <c r="P4" s="1"/>
      <c r="Q4" s="188" t="s">
        <v>453</v>
      </c>
      <c r="R4" s="189"/>
    </row>
    <row r="5" spans="1:18">
      <c r="A5" s="178"/>
      <c r="B5" s="180"/>
    </row>
    <row r="6" spans="1:18">
      <c r="A6" s="182" t="s">
        <v>400</v>
      </c>
      <c r="B6" s="171" t="s">
        <v>411</v>
      </c>
      <c r="C6" s="81"/>
      <c r="D6" s="81"/>
      <c r="E6" s="81"/>
      <c r="G6" s="81"/>
      <c r="H6" s="81"/>
    </row>
    <row r="7" spans="1:18">
      <c r="A7" s="69" t="s">
        <v>289</v>
      </c>
      <c r="B7" s="168" t="s">
        <v>296</v>
      </c>
      <c r="C7" s="31">
        <f>'(8)'!C25</f>
        <v>21808089</v>
      </c>
      <c r="D7" s="31">
        <f>'(8)'!D25</f>
        <v>20679236</v>
      </c>
      <c r="E7" s="31">
        <f>'(8)'!E25</f>
        <v>20567994</v>
      </c>
      <c r="F7" s="31" t="str">
        <f>'(8)'!F25</f>
        <v>x</v>
      </c>
      <c r="G7" s="31">
        <f>'(8)'!G25</f>
        <v>19637790</v>
      </c>
      <c r="H7" s="31">
        <f>'(8)'!H25</f>
        <v>18884297</v>
      </c>
      <c r="I7" s="31">
        <f>'(8)'!I25</f>
        <v>18900148</v>
      </c>
      <c r="J7" s="85"/>
      <c r="K7" s="31">
        <f t="shared" ref="K7:K9" si="0">+C7-G7</f>
        <v>2170299</v>
      </c>
      <c r="L7" s="47">
        <f t="shared" ref="L7:L9" si="1">IF(ISERROR(K7/G7),0,K7/G7)</f>
        <v>0.11051645831837494</v>
      </c>
      <c r="M7" s="45"/>
      <c r="N7" s="31">
        <f t="shared" ref="N7:N9" si="2">+C7-$E7</f>
        <v>1240095</v>
      </c>
      <c r="O7" s="47">
        <f t="shared" ref="O7:O9" si="3">IF(ISERROR(N7/$E7),0,N7/$E7)</f>
        <v>6.0292462162328517E-2</v>
      </c>
      <c r="P7" s="45"/>
      <c r="Q7" s="31">
        <f t="shared" ref="Q7" si="4">+C7-D7</f>
        <v>1128853</v>
      </c>
      <c r="R7" s="47">
        <f t="shared" ref="R7" si="5">IF(ISERROR(Q7/D7),0,Q7/D7)</f>
        <v>5.4588718848220502E-2</v>
      </c>
    </row>
    <row r="8" spans="1:18" ht="15" thickBot="1">
      <c r="A8" s="69" t="s">
        <v>290</v>
      </c>
      <c r="B8" s="168" t="s">
        <v>297</v>
      </c>
      <c r="C8" s="35">
        <f>'(8)'!C26</f>
        <v>-760596</v>
      </c>
      <c r="D8" s="35">
        <f>'(8)'!D26</f>
        <v>-723871</v>
      </c>
      <c r="E8" s="35">
        <f>'(8)'!E26</f>
        <v>-698817</v>
      </c>
      <c r="F8" s="35" t="str">
        <f>'(8)'!F26</f>
        <v>x</v>
      </c>
      <c r="G8" s="35">
        <f>'(8)'!G26</f>
        <v>-675401</v>
      </c>
      <c r="H8" s="35">
        <f>'(8)'!H26</f>
        <v>-621786</v>
      </c>
      <c r="I8" s="35">
        <f>'(8)'!I26</f>
        <v>-598782</v>
      </c>
      <c r="J8" s="85"/>
      <c r="K8" s="35">
        <f t="shared" si="0"/>
        <v>-85195</v>
      </c>
      <c r="L8" s="86">
        <f t="shared" si="1"/>
        <v>0.12613987838336041</v>
      </c>
      <c r="M8" s="45"/>
      <c r="N8" s="35">
        <f t="shared" si="2"/>
        <v>-61779</v>
      </c>
      <c r="O8" s="86">
        <f t="shared" si="3"/>
        <v>8.8405118936717333E-2</v>
      </c>
      <c r="P8" s="45"/>
      <c r="Q8" s="35">
        <f t="shared" ref="Q8:Q9" si="6">+C8-D8</f>
        <v>-36725</v>
      </c>
      <c r="R8" s="86">
        <f t="shared" ref="R8:R9" si="7">IF(ISERROR(Q8/D8),0,Q8/D8)</f>
        <v>5.0734177774769261E-2</v>
      </c>
    </row>
    <row r="9" spans="1:18" s="72" customFormat="1" ht="15.75" thickTop="1">
      <c r="A9" s="175" t="s">
        <v>291</v>
      </c>
      <c r="B9" s="171" t="s">
        <v>298</v>
      </c>
      <c r="C9" s="33">
        <f>'(8)'!C27</f>
        <v>21047493</v>
      </c>
      <c r="D9" s="33">
        <f>'(8)'!D27</f>
        <v>19955365</v>
      </c>
      <c r="E9" s="33">
        <f>'(8)'!E27</f>
        <v>19869177</v>
      </c>
      <c r="F9" s="33" t="str">
        <f>'(8)'!F27</f>
        <v>x</v>
      </c>
      <c r="G9" s="33">
        <f>'(8)'!G27</f>
        <v>18962389</v>
      </c>
      <c r="H9" s="33">
        <f>'(8)'!H27</f>
        <v>18262511</v>
      </c>
      <c r="I9" s="33">
        <f>'(8)'!I27</f>
        <v>18301366</v>
      </c>
      <c r="J9" s="89"/>
      <c r="K9" s="33">
        <f t="shared" si="0"/>
        <v>2085104</v>
      </c>
      <c r="L9" s="50">
        <f t="shared" si="1"/>
        <v>0.10995998447242064</v>
      </c>
      <c r="M9" s="75"/>
      <c r="N9" s="33">
        <f t="shared" si="2"/>
        <v>1178316</v>
      </c>
      <c r="O9" s="50">
        <f t="shared" si="3"/>
        <v>5.9303714492049672E-2</v>
      </c>
      <c r="P9" s="75"/>
      <c r="Q9" s="33">
        <f t="shared" si="6"/>
        <v>1092128</v>
      </c>
      <c r="R9" s="50">
        <f t="shared" si="7"/>
        <v>5.4728540420082517E-2</v>
      </c>
    </row>
    <row r="10" spans="1:18">
      <c r="A10" s="178"/>
      <c r="B10" s="180"/>
    </row>
    <row r="11" spans="1:18">
      <c r="A11" s="182" t="s">
        <v>394</v>
      </c>
      <c r="B11" s="181" t="s">
        <v>401</v>
      </c>
    </row>
    <row r="12" spans="1:18">
      <c r="A12" s="69" t="s">
        <v>395</v>
      </c>
      <c r="B12" s="168" t="s">
        <v>402</v>
      </c>
      <c r="C12" s="31">
        <v>20439300</v>
      </c>
      <c r="D12" s="31">
        <v>19336862</v>
      </c>
      <c r="E12" s="31">
        <v>19246702</v>
      </c>
      <c r="F12" s="31" t="s">
        <v>240</v>
      </c>
      <c r="G12" s="31">
        <v>18428156</v>
      </c>
      <c r="H12" s="31">
        <v>17712384</v>
      </c>
      <c r="I12" s="31">
        <v>17811113</v>
      </c>
      <c r="J12" s="85"/>
      <c r="K12" s="31">
        <f t="shared" ref="K12:K14" si="8">+C12-G12</f>
        <v>2011144</v>
      </c>
      <c r="L12" s="47">
        <f t="shared" ref="L12:L14" si="9">IF(ISERROR(K12/G12),0,K12/G12)</f>
        <v>0.10913430513611888</v>
      </c>
      <c r="M12" s="45"/>
      <c r="N12" s="31">
        <f t="shared" ref="N12:N14" si="10">+C12-$E12</f>
        <v>1192598</v>
      </c>
      <c r="O12" s="47">
        <f t="shared" ref="O12:O14" si="11">IF(ISERROR(N12/$E12),0,N12/$E12)</f>
        <v>6.1963758777997396E-2</v>
      </c>
      <c r="P12" s="45"/>
      <c r="Q12" s="31">
        <f t="shared" ref="Q12:Q13" si="12">+C12-D12</f>
        <v>1102438</v>
      </c>
      <c r="R12" s="47">
        <f t="shared" ref="R12:R13" si="13">IF(ISERROR(Q12/D12),0,Q12/D12)</f>
        <v>5.7012249453918633E-2</v>
      </c>
    </row>
    <row r="13" spans="1:18" ht="25.5">
      <c r="A13" s="69" t="s">
        <v>396</v>
      </c>
      <c r="B13" s="168" t="s">
        <v>403</v>
      </c>
      <c r="C13" s="34">
        <v>-71023</v>
      </c>
      <c r="D13" s="34">
        <v>-65645</v>
      </c>
      <c r="E13" s="34">
        <v>-69820</v>
      </c>
      <c r="F13" s="34" t="s">
        <v>240</v>
      </c>
      <c r="G13" s="34">
        <v>-65731</v>
      </c>
      <c r="H13" s="34">
        <v>-59054</v>
      </c>
      <c r="I13" s="34">
        <v>-54583</v>
      </c>
      <c r="J13" s="85"/>
      <c r="K13" s="34">
        <f t="shared" si="8"/>
        <v>-5292</v>
      </c>
      <c r="L13" s="49">
        <f t="shared" si="9"/>
        <v>8.0509957250003802E-2</v>
      </c>
      <c r="M13" s="45"/>
      <c r="N13" s="34">
        <f t="shared" si="10"/>
        <v>-1203</v>
      </c>
      <c r="O13" s="49">
        <f t="shared" si="11"/>
        <v>1.7230020051561157E-2</v>
      </c>
      <c r="P13" s="45"/>
      <c r="Q13" s="34">
        <f t="shared" si="12"/>
        <v>-5378</v>
      </c>
      <c r="R13" s="49">
        <f t="shared" si="13"/>
        <v>8.1925508416482593E-2</v>
      </c>
    </row>
    <row r="14" spans="1:18" s="72" customFormat="1" ht="15">
      <c r="A14" s="175" t="s">
        <v>397</v>
      </c>
      <c r="B14" s="171" t="s">
        <v>404</v>
      </c>
      <c r="C14" s="33">
        <v>20368277</v>
      </c>
      <c r="D14" s="33">
        <v>19271217</v>
      </c>
      <c r="E14" s="33">
        <v>19176882</v>
      </c>
      <c r="F14" s="33" t="s">
        <v>240</v>
      </c>
      <c r="G14" s="33">
        <v>18362425</v>
      </c>
      <c r="H14" s="33">
        <v>17653330</v>
      </c>
      <c r="I14" s="33">
        <v>17756530</v>
      </c>
      <c r="J14" s="89"/>
      <c r="K14" s="33">
        <f t="shared" si="8"/>
        <v>2005852</v>
      </c>
      <c r="L14" s="50">
        <f t="shared" si="9"/>
        <v>0.10923677019783606</v>
      </c>
      <c r="M14" s="75"/>
      <c r="N14" s="33">
        <f t="shared" si="10"/>
        <v>1191395</v>
      </c>
      <c r="O14" s="50">
        <f t="shared" si="11"/>
        <v>6.2126627258800464E-2</v>
      </c>
      <c r="P14" s="75"/>
      <c r="Q14" s="33">
        <f t="shared" ref="Q14" si="14">+C14-D14</f>
        <v>1097060</v>
      </c>
      <c r="R14" s="50">
        <f t="shared" ref="R14" si="15">IF(ISERROR(Q14/D14),0,Q14/D14)</f>
        <v>5.6927385540830142E-2</v>
      </c>
    </row>
    <row r="15" spans="1:18">
      <c r="A15" s="178"/>
      <c r="B15" s="180"/>
      <c r="C15" s="81"/>
      <c r="D15" s="81"/>
      <c r="E15" s="81"/>
      <c r="G15" s="81"/>
      <c r="H15" s="81"/>
    </row>
    <row r="16" spans="1:18">
      <c r="A16" s="182" t="s">
        <v>398</v>
      </c>
      <c r="B16" s="181" t="s">
        <v>405</v>
      </c>
      <c r="C16" s="81"/>
      <c r="D16" s="81"/>
      <c r="E16" s="81"/>
      <c r="G16" s="81"/>
      <c r="H16" s="81"/>
    </row>
    <row r="17" spans="1:18">
      <c r="A17" s="69" t="s">
        <v>395</v>
      </c>
      <c r="B17" s="168" t="s">
        <v>402</v>
      </c>
      <c r="C17" s="31">
        <v>1368789</v>
      </c>
      <c r="D17" s="31">
        <v>1342374</v>
      </c>
      <c r="E17" s="31">
        <v>1321292</v>
      </c>
      <c r="F17" s="31" t="s">
        <v>240</v>
      </c>
      <c r="G17" s="31">
        <v>1209634</v>
      </c>
      <c r="H17" s="31">
        <v>1171913</v>
      </c>
      <c r="I17" s="31">
        <v>1089035</v>
      </c>
      <c r="J17" s="85"/>
      <c r="K17" s="31">
        <f t="shared" ref="K17:K19" si="16">+C17-G17</f>
        <v>159155</v>
      </c>
      <c r="L17" s="47">
        <f t="shared" ref="L17:L19" si="17">IF(ISERROR(K17/G17),0,K17/G17)</f>
        <v>0.13157285592170856</v>
      </c>
      <c r="M17" s="45"/>
      <c r="N17" s="31">
        <f t="shared" ref="N17:N19" si="18">+C17-$E17</f>
        <v>47497</v>
      </c>
      <c r="O17" s="47">
        <f t="shared" ref="O17:O19" si="19">IF(ISERROR(N17/$E17),0,N17/$E17)</f>
        <v>3.5947390887101416E-2</v>
      </c>
      <c r="P17" s="45"/>
      <c r="Q17" s="31">
        <f t="shared" ref="Q17:Q18" si="20">+C17-D17</f>
        <v>26415</v>
      </c>
      <c r="R17" s="47">
        <f t="shared" ref="R17:R18" si="21">IF(ISERROR(Q17/D17),0,Q17/D17)</f>
        <v>1.9677824510903816E-2</v>
      </c>
    </row>
    <row r="18" spans="1:18" ht="25.5">
      <c r="A18" s="69" t="s">
        <v>399</v>
      </c>
      <c r="B18" s="168" t="s">
        <v>406</v>
      </c>
      <c r="C18" s="34">
        <v>-689573</v>
      </c>
      <c r="D18" s="34">
        <v>-658226</v>
      </c>
      <c r="E18" s="34">
        <v>-628997</v>
      </c>
      <c r="F18" s="34" t="s">
        <v>240</v>
      </c>
      <c r="G18" s="34">
        <v>-609670</v>
      </c>
      <c r="H18" s="34">
        <v>-562732</v>
      </c>
      <c r="I18" s="34">
        <v>-544199</v>
      </c>
      <c r="J18" s="85"/>
      <c r="K18" s="34">
        <f t="shared" si="16"/>
        <v>-79903</v>
      </c>
      <c r="L18" s="49">
        <f t="shared" si="17"/>
        <v>0.13105942559089342</v>
      </c>
      <c r="M18" s="45"/>
      <c r="N18" s="34">
        <f t="shared" si="18"/>
        <v>-60576</v>
      </c>
      <c r="O18" s="49">
        <f t="shared" si="19"/>
        <v>9.6305705750583864E-2</v>
      </c>
      <c r="P18" s="45"/>
      <c r="Q18" s="34">
        <f t="shared" si="20"/>
        <v>-31347</v>
      </c>
      <c r="R18" s="49">
        <f t="shared" si="21"/>
        <v>4.7623460635101013E-2</v>
      </c>
    </row>
    <row r="19" spans="1:18" s="72" customFormat="1" ht="15">
      <c r="A19" s="175" t="s">
        <v>397</v>
      </c>
      <c r="B19" s="171" t="s">
        <v>404</v>
      </c>
      <c r="C19" s="33">
        <v>679216</v>
      </c>
      <c r="D19" s="33">
        <v>684148</v>
      </c>
      <c r="E19" s="33">
        <v>692295</v>
      </c>
      <c r="F19" s="33" t="s">
        <v>240</v>
      </c>
      <c r="G19" s="33">
        <v>599964</v>
      </c>
      <c r="H19" s="33">
        <v>609181</v>
      </c>
      <c r="I19" s="33">
        <v>544836</v>
      </c>
      <c r="J19" s="89"/>
      <c r="K19" s="33">
        <f t="shared" si="16"/>
        <v>79252</v>
      </c>
      <c r="L19" s="50">
        <f t="shared" si="17"/>
        <v>0.13209459234220719</v>
      </c>
      <c r="M19" s="75"/>
      <c r="N19" s="33">
        <f t="shared" si="18"/>
        <v>-13079</v>
      </c>
      <c r="O19" s="50">
        <f t="shared" si="19"/>
        <v>-1.8892235246535074E-2</v>
      </c>
      <c r="P19" s="75"/>
      <c r="Q19" s="33">
        <f t="shared" ref="Q19" si="22">+C19-D19</f>
        <v>-4932</v>
      </c>
      <c r="R19" s="50">
        <f t="shared" ref="R19" si="23">IF(ISERROR(Q19/D19),0,Q19/D19)</f>
        <v>-7.2089664809368735E-3</v>
      </c>
    </row>
    <row r="20" spans="1:18">
      <c r="A20" s="178"/>
      <c r="B20" s="180"/>
    </row>
    <row r="21" spans="1:18">
      <c r="A21" s="182" t="s">
        <v>410</v>
      </c>
      <c r="B21" s="181" t="s">
        <v>409</v>
      </c>
    </row>
    <row r="22" spans="1:18" ht="25.5">
      <c r="A22" s="69" t="s">
        <v>413</v>
      </c>
      <c r="B22" s="168" t="s">
        <v>412</v>
      </c>
      <c r="C22" s="47">
        <f>C17/C7</f>
        <v>6.2765196895518904E-2</v>
      </c>
      <c r="D22" s="47">
        <f>D17/D7</f>
        <v>6.4914100308154518E-2</v>
      </c>
      <c r="E22" s="47">
        <f>E17/E7</f>
        <v>6.4240197658556306E-2</v>
      </c>
      <c r="F22" s="31" t="s">
        <v>240</v>
      </c>
      <c r="G22" s="47">
        <f>G17/G7</f>
        <v>6.1597257125165304E-2</v>
      </c>
      <c r="H22" s="47">
        <f>H17/H7</f>
        <v>6.2057539128938716E-2</v>
      </c>
      <c r="I22" s="47">
        <f>I17/I7</f>
        <v>5.762044826315646E-2</v>
      </c>
      <c r="J22" s="47"/>
      <c r="K22" s="47" t="s">
        <v>240</v>
      </c>
      <c r="L22" s="47">
        <f>C22-G22</f>
        <v>1.1679397703536001E-3</v>
      </c>
      <c r="M22" s="47"/>
      <c r="N22" s="47" t="s">
        <v>240</v>
      </c>
      <c r="O22" s="47">
        <f>C22-$E22</f>
        <v>-1.4750007630374012E-3</v>
      </c>
      <c r="P22" s="47"/>
      <c r="Q22" s="47" t="s">
        <v>240</v>
      </c>
      <c r="R22" s="47">
        <f>C22-D22</f>
        <v>-2.1489034126356138E-3</v>
      </c>
    </row>
    <row r="23" spans="1:18">
      <c r="A23" s="69" t="s">
        <v>408</v>
      </c>
      <c r="B23" s="168" t="s">
        <v>407</v>
      </c>
      <c r="C23" s="47">
        <f>-C18/C17</f>
        <v>0.5037832711981175</v>
      </c>
      <c r="D23" s="47">
        <f>-D18/D17</f>
        <v>0.49034471764202825</v>
      </c>
      <c r="E23" s="47">
        <f>-E18/E17</f>
        <v>0.4760469298232336</v>
      </c>
      <c r="F23" s="31" t="s">
        <v>240</v>
      </c>
      <c r="G23" s="47">
        <f>-G18/G17</f>
        <v>0.50401195733585535</v>
      </c>
      <c r="H23" s="47">
        <f>-H18/H17</f>
        <v>0.48018240261862444</v>
      </c>
      <c r="I23" s="47">
        <f>-I18/I17</f>
        <v>0.49970753924345868</v>
      </c>
      <c r="J23" s="47"/>
      <c r="K23" s="47" t="s">
        <v>240</v>
      </c>
      <c r="L23" s="47">
        <f>C23-G23</f>
        <v>-2.2868613773785462E-4</v>
      </c>
      <c r="M23" s="47"/>
      <c r="N23" s="47" t="s">
        <v>240</v>
      </c>
      <c r="O23" s="47">
        <f>C23-$E23</f>
        <v>2.7736341374883899E-2</v>
      </c>
      <c r="P23" s="47"/>
      <c r="Q23" s="47" t="s">
        <v>240</v>
      </c>
      <c r="R23" s="47">
        <f>C23-D23</f>
        <v>1.343855355608925E-2</v>
      </c>
    </row>
  </sheetData>
  <mergeCells count="6">
    <mergeCell ref="K3:L3"/>
    <mergeCell ref="N3:O3"/>
    <mergeCell ref="Q3:R3"/>
    <mergeCell ref="K4:L4"/>
    <mergeCell ref="N4:O4"/>
    <mergeCell ref="Q4:R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5" orientation="landscape" r:id="rId3"/>
</worksheet>
</file>

<file path=xl/worksheets/sheet12.xml><?xml version="1.0" encoding="utf-8"?>
<worksheet xmlns="http://schemas.openxmlformats.org/spreadsheetml/2006/main" xmlns:r="http://schemas.openxmlformats.org/officeDocument/2006/relationships">
  <sheetPr>
    <tabColor rgb="FF92D050"/>
    <pageSetUpPr fitToPage="1"/>
  </sheetPr>
  <dimension ref="A1:R43"/>
  <sheetViews>
    <sheetView showGridLines="0" topLeftCell="B1" zoomScale="85" zoomScaleNormal="85" zoomScaleSheetLayoutView="70" workbookViewId="0">
      <selection activeCell="B2" sqref="B2"/>
    </sheetView>
  </sheetViews>
  <sheetFormatPr defaultRowHeight="14.25" outlineLevelCol="1"/>
  <cols>
    <col min="1" max="1" width="41.75" customWidth="1"/>
    <col min="2" max="2" width="40" customWidth="1"/>
    <col min="3" max="5" width="12.125" customWidth="1"/>
    <col min="6" max="6" width="12.125" hidden="1" customWidth="1" outlineLevel="1"/>
    <col min="7" max="7" width="12.125" customWidth="1" collapsed="1"/>
    <col min="8" max="9" width="12.125" customWidth="1"/>
    <col min="10" max="10" width="2" customWidth="1"/>
    <col min="11" max="11" width="10.625" bestFit="1" customWidth="1"/>
    <col min="12" max="12" width="8.875" bestFit="1" customWidth="1"/>
    <col min="13" max="13" width="2" customWidth="1"/>
    <col min="14" max="14" width="11.75" bestFit="1" customWidth="1"/>
    <col min="15" max="15" width="8.75" customWidth="1"/>
    <col min="16" max="16" width="2" customWidth="1"/>
    <col min="17" max="17" width="11.75" bestFit="1" customWidth="1"/>
    <col min="18" max="18" width="10.625" bestFit="1" customWidth="1"/>
  </cols>
  <sheetData>
    <row r="1" spans="1:18" s="1" customFormat="1">
      <c r="A1" s="63" t="s">
        <v>234</v>
      </c>
      <c r="B1" s="63" t="s">
        <v>235</v>
      </c>
    </row>
    <row r="2" spans="1:18" s="1" customFormat="1">
      <c r="A2" s="58"/>
      <c r="B2" s="58"/>
    </row>
    <row r="3" spans="1:18" s="1" customFormat="1" ht="15">
      <c r="A3" s="79" t="s">
        <v>43</v>
      </c>
      <c r="B3" s="79" t="s">
        <v>44</v>
      </c>
      <c r="K3" s="190" t="s">
        <v>452</v>
      </c>
      <c r="L3" s="190"/>
      <c r="M3" s="126"/>
      <c r="N3" s="190" t="s">
        <v>454</v>
      </c>
      <c r="O3" s="190"/>
      <c r="P3" s="126"/>
      <c r="Q3" s="190" t="s">
        <v>463</v>
      </c>
      <c r="R3" s="190"/>
    </row>
    <row r="4" spans="1:18" ht="27" customHeight="1">
      <c r="A4" s="121" t="s">
        <v>187</v>
      </c>
      <c r="B4" s="121" t="s">
        <v>76</v>
      </c>
      <c r="C4" s="96" t="s">
        <v>45</v>
      </c>
      <c r="D4" s="96" t="s">
        <v>46</v>
      </c>
      <c r="E4" s="96" t="s">
        <v>47</v>
      </c>
      <c r="F4" s="96" t="s">
        <v>77</v>
      </c>
      <c r="G4" s="96" t="s">
        <v>48</v>
      </c>
      <c r="H4" s="96" t="s">
        <v>146</v>
      </c>
      <c r="I4" s="96" t="s">
        <v>49</v>
      </c>
      <c r="J4" s="1"/>
      <c r="K4" s="188" t="s">
        <v>451</v>
      </c>
      <c r="L4" s="189"/>
      <c r="M4" s="1"/>
      <c r="N4" s="188" t="s">
        <v>455</v>
      </c>
      <c r="O4" s="189"/>
      <c r="P4" s="1"/>
      <c r="Q4" s="188" t="s">
        <v>453</v>
      </c>
      <c r="R4" s="189"/>
    </row>
    <row r="5" spans="1:18">
      <c r="A5" s="69"/>
      <c r="B5" s="168"/>
      <c r="C5" s="31"/>
      <c r="D5" s="31"/>
      <c r="E5" s="31"/>
      <c r="F5" s="31"/>
      <c r="G5" s="31"/>
      <c r="H5" s="31"/>
      <c r="I5" s="31"/>
      <c r="K5" s="12"/>
      <c r="L5" s="37"/>
      <c r="M5" s="1"/>
      <c r="N5" s="12"/>
      <c r="O5" s="37"/>
      <c r="P5" s="1"/>
      <c r="Q5" s="12"/>
      <c r="R5" s="37"/>
    </row>
    <row r="6" spans="1:18" s="72" customFormat="1" ht="15.75">
      <c r="A6" s="175" t="s">
        <v>369</v>
      </c>
      <c r="B6" s="171" t="s">
        <v>379</v>
      </c>
      <c r="C6" s="82">
        <v>1158052</v>
      </c>
      <c r="D6" s="82">
        <v>1418510</v>
      </c>
      <c r="E6" s="82">
        <v>1090373</v>
      </c>
      <c r="F6" s="82" t="s">
        <v>240</v>
      </c>
      <c r="G6" s="82">
        <v>429902</v>
      </c>
      <c r="H6" s="82">
        <v>1080971</v>
      </c>
      <c r="I6" s="82">
        <v>477619</v>
      </c>
      <c r="J6" s="83"/>
      <c r="K6" s="82">
        <f t="shared" ref="K6:K40" si="0">+C6-G6</f>
        <v>728150</v>
      </c>
      <c r="L6" s="84">
        <f t="shared" ref="L6:L40" si="1">IF(ISERROR(K6/G6),0,K6/G6)</f>
        <v>1.6937581123139693</v>
      </c>
      <c r="M6" s="83"/>
      <c r="N6" s="82">
        <f t="shared" ref="N6:N40" si="2">+C6-$E6</f>
        <v>67679</v>
      </c>
      <c r="O6" s="84">
        <f t="shared" ref="O6:O40" si="3">IF(ISERROR(N6/$E6),0,N6/$E6)</f>
        <v>6.2069585362073347E-2</v>
      </c>
      <c r="P6" s="83"/>
      <c r="Q6" s="82">
        <f t="shared" ref="Q6:Q40" si="4">+C6-D6</f>
        <v>-260458</v>
      </c>
      <c r="R6" s="84">
        <f t="shared" ref="R6:R40" si="5">IF(ISERROR(Q6/D6),0,Q6/D6)</f>
        <v>-0.18361379193660954</v>
      </c>
    </row>
    <row r="7" spans="1:18">
      <c r="A7" s="69" t="s">
        <v>370</v>
      </c>
      <c r="B7" s="168" t="s">
        <v>380</v>
      </c>
      <c r="C7" s="31">
        <v>12751</v>
      </c>
      <c r="D7" s="31">
        <v>20132</v>
      </c>
      <c r="E7" s="31">
        <v>15200</v>
      </c>
      <c r="F7" s="31" t="s">
        <v>240</v>
      </c>
      <c r="G7" s="31">
        <v>58451</v>
      </c>
      <c r="H7" s="31">
        <v>22959</v>
      </c>
      <c r="I7" s="31">
        <v>19732</v>
      </c>
      <c r="J7" s="85"/>
      <c r="K7" s="31">
        <f t="shared" si="0"/>
        <v>-45700</v>
      </c>
      <c r="L7" s="47">
        <f t="shared" si="1"/>
        <v>-0.78185146532993444</v>
      </c>
      <c r="M7" s="45"/>
      <c r="N7" s="31">
        <f t="shared" si="2"/>
        <v>-2449</v>
      </c>
      <c r="O7" s="47">
        <f t="shared" si="3"/>
        <v>-0.16111842105263158</v>
      </c>
      <c r="P7" s="45"/>
      <c r="Q7" s="31">
        <f t="shared" si="4"/>
        <v>-7381</v>
      </c>
      <c r="R7" s="47">
        <f t="shared" si="5"/>
        <v>-0.36663024041327241</v>
      </c>
    </row>
    <row r="8" spans="1:18">
      <c r="A8" s="69" t="s">
        <v>371</v>
      </c>
      <c r="B8" s="168" t="s">
        <v>381</v>
      </c>
      <c r="C8" s="31">
        <v>1140977</v>
      </c>
      <c r="D8" s="31">
        <v>1395761</v>
      </c>
      <c r="E8" s="31">
        <v>1072109</v>
      </c>
      <c r="F8" s="31" t="s">
        <v>240</v>
      </c>
      <c r="G8" s="31">
        <v>365518</v>
      </c>
      <c r="H8" s="31">
        <v>1055142</v>
      </c>
      <c r="I8" s="31">
        <v>454939</v>
      </c>
      <c r="J8" s="85"/>
      <c r="K8" s="31">
        <f t="shared" si="0"/>
        <v>775459</v>
      </c>
      <c r="L8" s="47">
        <f t="shared" si="1"/>
        <v>2.1215343704003633</v>
      </c>
      <c r="M8" s="45"/>
      <c r="N8" s="31">
        <f t="shared" si="2"/>
        <v>68868</v>
      </c>
      <c r="O8" s="47">
        <f t="shared" si="3"/>
        <v>6.4236005853882394E-2</v>
      </c>
      <c r="P8" s="45"/>
      <c r="Q8" s="31">
        <f t="shared" si="4"/>
        <v>-254784</v>
      </c>
      <c r="R8" s="47">
        <f t="shared" si="5"/>
        <v>-0.18254128034813982</v>
      </c>
    </row>
    <row r="9" spans="1:18">
      <c r="A9" s="69" t="s">
        <v>372</v>
      </c>
      <c r="B9" s="168" t="s">
        <v>208</v>
      </c>
      <c r="C9" s="31">
        <v>4324</v>
      </c>
      <c r="D9" s="31">
        <v>2617</v>
      </c>
      <c r="E9" s="31">
        <v>3064</v>
      </c>
      <c r="F9" s="31" t="s">
        <v>240</v>
      </c>
      <c r="G9" s="31">
        <v>5933</v>
      </c>
      <c r="H9" s="31">
        <v>2870</v>
      </c>
      <c r="I9" s="31">
        <v>2948</v>
      </c>
      <c r="J9" s="85"/>
      <c r="K9" s="31">
        <f t="shared" si="0"/>
        <v>-1609</v>
      </c>
      <c r="L9" s="47">
        <f t="shared" si="1"/>
        <v>-0.27119501095567167</v>
      </c>
      <c r="M9" s="45"/>
      <c r="N9" s="31">
        <f t="shared" si="2"/>
        <v>1260</v>
      </c>
      <c r="O9" s="47">
        <f t="shared" si="3"/>
        <v>0.41122715404699739</v>
      </c>
      <c r="P9" s="45"/>
      <c r="Q9" s="31">
        <f t="shared" si="4"/>
        <v>1707</v>
      </c>
      <c r="R9" s="47">
        <f t="shared" si="5"/>
        <v>0.65227359572029042</v>
      </c>
    </row>
    <row r="10" spans="1:18">
      <c r="A10" s="69" t="s">
        <v>373</v>
      </c>
      <c r="B10" s="168" t="s">
        <v>382</v>
      </c>
      <c r="C10" s="31">
        <v>0</v>
      </c>
      <c r="D10" s="31">
        <v>2606</v>
      </c>
      <c r="E10" s="31">
        <v>2580</v>
      </c>
      <c r="F10" s="31" t="s">
        <v>240</v>
      </c>
      <c r="G10" s="31">
        <v>2526</v>
      </c>
      <c r="H10" s="31">
        <v>2541</v>
      </c>
      <c r="I10" s="31">
        <v>2606</v>
      </c>
      <c r="J10" s="85"/>
      <c r="K10" s="31">
        <f t="shared" si="0"/>
        <v>-2526</v>
      </c>
      <c r="L10" s="47">
        <f t="shared" si="1"/>
        <v>-1</v>
      </c>
      <c r="M10" s="45"/>
      <c r="N10" s="31">
        <f t="shared" si="2"/>
        <v>-2580</v>
      </c>
      <c r="O10" s="47">
        <f t="shared" si="3"/>
        <v>-1</v>
      </c>
      <c r="P10" s="45"/>
      <c r="Q10" s="31">
        <f t="shared" si="4"/>
        <v>-2606</v>
      </c>
      <c r="R10" s="47">
        <f t="shared" si="5"/>
        <v>-1</v>
      </c>
    </row>
    <row r="11" spans="1:18">
      <c r="A11" s="69" t="s">
        <v>133</v>
      </c>
      <c r="B11" s="168" t="s">
        <v>115</v>
      </c>
      <c r="C11" s="31">
        <v>4324</v>
      </c>
      <c r="D11" s="31">
        <v>11</v>
      </c>
      <c r="E11" s="31">
        <v>484</v>
      </c>
      <c r="F11" s="31" t="s">
        <v>240</v>
      </c>
      <c r="G11" s="31">
        <v>3407</v>
      </c>
      <c r="H11" s="31">
        <v>329</v>
      </c>
      <c r="I11" s="31">
        <v>342</v>
      </c>
      <c r="J11" s="85"/>
      <c r="K11" s="31">
        <f t="shared" si="0"/>
        <v>917</v>
      </c>
      <c r="L11" s="47">
        <f t="shared" si="1"/>
        <v>0.26915174640446138</v>
      </c>
      <c r="M11" s="45"/>
      <c r="N11" s="31">
        <f t="shared" si="2"/>
        <v>3840</v>
      </c>
      <c r="O11" s="47">
        <f t="shared" si="3"/>
        <v>7.9338842975206614</v>
      </c>
      <c r="P11" s="45"/>
      <c r="Q11" s="31">
        <f t="shared" si="4"/>
        <v>4313</v>
      </c>
      <c r="R11" s="47">
        <f t="shared" si="5"/>
        <v>392.09090909090907</v>
      </c>
    </row>
    <row r="12" spans="1:18">
      <c r="A12" s="69"/>
      <c r="B12" s="168"/>
      <c r="C12" s="31"/>
      <c r="D12" s="31"/>
      <c r="E12" s="31"/>
      <c r="F12" s="31"/>
      <c r="G12" s="31"/>
      <c r="H12" s="31"/>
      <c r="I12" s="31"/>
      <c r="J12" s="85"/>
      <c r="K12" s="31"/>
      <c r="L12" s="47"/>
      <c r="M12" s="45"/>
      <c r="N12" s="31"/>
      <c r="O12" s="47"/>
      <c r="P12" s="45"/>
      <c r="Q12" s="31"/>
      <c r="R12" s="47"/>
    </row>
    <row r="13" spans="1:18" s="72" customFormat="1" ht="15.75">
      <c r="A13" s="175" t="s">
        <v>374</v>
      </c>
      <c r="B13" s="171" t="s">
        <v>383</v>
      </c>
      <c r="C13" s="82">
        <v>11498062</v>
      </c>
      <c r="D13" s="82">
        <v>11679338</v>
      </c>
      <c r="E13" s="82">
        <v>11369506</v>
      </c>
      <c r="F13" s="82" t="s">
        <v>240</v>
      </c>
      <c r="G13" s="82">
        <v>11339619</v>
      </c>
      <c r="H13" s="82">
        <v>11455906</v>
      </c>
      <c r="I13" s="82">
        <v>11110229</v>
      </c>
      <c r="J13" s="83"/>
      <c r="K13" s="82">
        <f t="shared" si="0"/>
        <v>158443</v>
      </c>
      <c r="L13" s="84">
        <f t="shared" si="1"/>
        <v>1.3972515302321886E-2</v>
      </c>
      <c r="M13" s="83"/>
      <c r="N13" s="82">
        <f t="shared" si="2"/>
        <v>128556</v>
      </c>
      <c r="O13" s="84">
        <f t="shared" si="3"/>
        <v>1.1307087572670264E-2</v>
      </c>
      <c r="P13" s="83"/>
      <c r="Q13" s="82">
        <f t="shared" si="4"/>
        <v>-181276</v>
      </c>
      <c r="R13" s="84">
        <f t="shared" si="5"/>
        <v>-1.5521085184793865E-2</v>
      </c>
    </row>
    <row r="14" spans="1:18">
      <c r="A14" s="69" t="s">
        <v>370</v>
      </c>
      <c r="B14" s="168" t="s">
        <v>380</v>
      </c>
      <c r="C14" s="31">
        <v>6633803</v>
      </c>
      <c r="D14" s="31">
        <v>6460854</v>
      </c>
      <c r="E14" s="31">
        <v>6326540</v>
      </c>
      <c r="F14" s="31" t="s">
        <v>240</v>
      </c>
      <c r="G14" s="31">
        <v>6676643</v>
      </c>
      <c r="H14" s="31">
        <v>5565074</v>
      </c>
      <c r="I14" s="31">
        <v>5736505</v>
      </c>
      <c r="J14" s="85"/>
      <c r="K14" s="31">
        <f t="shared" si="0"/>
        <v>-42840</v>
      </c>
      <c r="L14" s="47">
        <f t="shared" si="1"/>
        <v>-6.4163981809421296E-3</v>
      </c>
      <c r="M14" s="45"/>
      <c r="N14" s="31">
        <f t="shared" si="2"/>
        <v>307263</v>
      </c>
      <c r="O14" s="47">
        <f t="shared" si="3"/>
        <v>4.8567305351740447E-2</v>
      </c>
      <c r="P14" s="45"/>
      <c r="Q14" s="31">
        <f t="shared" si="4"/>
        <v>172949</v>
      </c>
      <c r="R14" s="47">
        <f t="shared" si="5"/>
        <v>2.6768752242350626E-2</v>
      </c>
    </row>
    <row r="15" spans="1:18">
      <c r="A15" s="69" t="s">
        <v>371</v>
      </c>
      <c r="B15" s="168" t="s">
        <v>381</v>
      </c>
      <c r="C15" s="31">
        <v>4855464</v>
      </c>
      <c r="D15" s="31">
        <v>5210006</v>
      </c>
      <c r="E15" s="31">
        <v>5034689</v>
      </c>
      <c r="F15" s="31" t="s">
        <v>240</v>
      </c>
      <c r="G15" s="31">
        <v>4653069</v>
      </c>
      <c r="H15" s="31">
        <v>5882034</v>
      </c>
      <c r="I15" s="31">
        <v>5363125</v>
      </c>
      <c r="J15" s="85"/>
      <c r="K15" s="31">
        <f t="shared" si="0"/>
        <v>202395</v>
      </c>
      <c r="L15" s="47">
        <f t="shared" si="1"/>
        <v>4.3497098366690884E-2</v>
      </c>
      <c r="M15" s="45"/>
      <c r="N15" s="31">
        <f t="shared" si="2"/>
        <v>-179225</v>
      </c>
      <c r="O15" s="47">
        <f t="shared" si="3"/>
        <v>-3.5598028001332355E-2</v>
      </c>
      <c r="P15" s="45"/>
      <c r="Q15" s="31">
        <f t="shared" si="4"/>
        <v>-354542</v>
      </c>
      <c r="R15" s="47">
        <f t="shared" si="5"/>
        <v>-6.8050209539106093E-2</v>
      </c>
    </row>
    <row r="16" spans="1:18">
      <c r="A16" s="69" t="s">
        <v>372</v>
      </c>
      <c r="B16" s="168" t="s">
        <v>208</v>
      </c>
      <c r="C16" s="31">
        <v>8795</v>
      </c>
      <c r="D16" s="31">
        <v>8478</v>
      </c>
      <c r="E16" s="31">
        <v>8277</v>
      </c>
      <c r="F16" s="31" t="s">
        <v>240</v>
      </c>
      <c r="G16" s="31">
        <v>9907</v>
      </c>
      <c r="H16" s="31">
        <v>8798</v>
      </c>
      <c r="I16" s="31">
        <v>10599</v>
      </c>
      <c r="J16" s="85"/>
      <c r="K16" s="31">
        <f t="shared" si="0"/>
        <v>-1112</v>
      </c>
      <c r="L16" s="47">
        <f t="shared" si="1"/>
        <v>-0.11224386797214091</v>
      </c>
      <c r="M16" s="45"/>
      <c r="N16" s="31">
        <f t="shared" si="2"/>
        <v>518</v>
      </c>
      <c r="O16" s="47">
        <f t="shared" si="3"/>
        <v>6.2583061495711009E-2</v>
      </c>
      <c r="P16" s="45"/>
      <c r="Q16" s="31">
        <f t="shared" si="4"/>
        <v>317</v>
      </c>
      <c r="R16" s="47">
        <f t="shared" si="5"/>
        <v>3.7390894078792168E-2</v>
      </c>
    </row>
    <row r="17" spans="1:18">
      <c r="A17" s="69" t="s">
        <v>373</v>
      </c>
      <c r="B17" s="168" t="s">
        <v>382</v>
      </c>
      <c r="C17" s="31">
        <v>5162</v>
      </c>
      <c r="D17" s="31">
        <v>4789</v>
      </c>
      <c r="E17" s="31">
        <v>4641</v>
      </c>
      <c r="F17" s="31" t="s">
        <v>240</v>
      </c>
      <c r="G17" s="31">
        <v>4536</v>
      </c>
      <c r="H17" s="31">
        <v>4769</v>
      </c>
      <c r="I17" s="31">
        <v>6344</v>
      </c>
      <c r="J17" s="85"/>
      <c r="K17" s="31">
        <f t="shared" si="0"/>
        <v>626</v>
      </c>
      <c r="L17" s="47">
        <f t="shared" si="1"/>
        <v>0.13800705467372135</v>
      </c>
      <c r="M17" s="45"/>
      <c r="N17" s="31">
        <f t="shared" si="2"/>
        <v>521</v>
      </c>
      <c r="O17" s="47">
        <f t="shared" si="3"/>
        <v>0.11226028873087697</v>
      </c>
      <c r="P17" s="45"/>
      <c r="Q17" s="31">
        <f t="shared" si="4"/>
        <v>373</v>
      </c>
      <c r="R17" s="47">
        <f t="shared" si="5"/>
        <v>7.7886823971601585E-2</v>
      </c>
    </row>
    <row r="18" spans="1:18">
      <c r="A18" s="69" t="s">
        <v>133</v>
      </c>
      <c r="B18" s="168" t="s">
        <v>115</v>
      </c>
      <c r="C18" s="31">
        <v>3633</v>
      </c>
      <c r="D18" s="31">
        <v>3689</v>
      </c>
      <c r="E18" s="31">
        <v>3636</v>
      </c>
      <c r="F18" s="31" t="s">
        <v>240</v>
      </c>
      <c r="G18" s="31">
        <v>5371</v>
      </c>
      <c r="H18" s="31">
        <v>4029</v>
      </c>
      <c r="I18" s="31">
        <v>4255</v>
      </c>
      <c r="J18" s="85"/>
      <c r="K18" s="31">
        <f t="shared" si="0"/>
        <v>-1738</v>
      </c>
      <c r="L18" s="47">
        <f t="shared" si="1"/>
        <v>-0.32358964811022156</v>
      </c>
      <c r="M18" s="45"/>
      <c r="N18" s="31">
        <f t="shared" si="2"/>
        <v>-3</v>
      </c>
      <c r="O18" s="47">
        <f t="shared" si="3"/>
        <v>-8.2508250825082509E-4</v>
      </c>
      <c r="P18" s="45"/>
      <c r="Q18" s="31">
        <f t="shared" si="4"/>
        <v>-56</v>
      </c>
      <c r="R18" s="47">
        <f t="shared" si="5"/>
        <v>-1.5180265654648957E-2</v>
      </c>
    </row>
    <row r="19" spans="1:18">
      <c r="A19" s="69"/>
      <c r="B19" s="168"/>
      <c r="C19" s="31"/>
      <c r="D19" s="31"/>
      <c r="E19" s="31"/>
      <c r="F19" s="31"/>
      <c r="G19" s="31"/>
      <c r="H19" s="31"/>
      <c r="I19" s="31"/>
      <c r="J19" s="85"/>
      <c r="K19" s="31"/>
      <c r="L19" s="47"/>
      <c r="M19" s="45"/>
      <c r="N19" s="31"/>
      <c r="O19" s="47"/>
      <c r="P19" s="45"/>
      <c r="Q19" s="31"/>
      <c r="R19" s="47"/>
    </row>
    <row r="20" spans="1:18" s="72" customFormat="1" ht="15.75">
      <c r="A20" s="175" t="s">
        <v>375</v>
      </c>
      <c r="B20" s="171" t="s">
        <v>384</v>
      </c>
      <c r="C20" s="82">
        <v>6253020</v>
      </c>
      <c r="D20" s="82">
        <v>6776011</v>
      </c>
      <c r="E20" s="82">
        <v>6871791</v>
      </c>
      <c r="F20" s="82" t="s">
        <v>240</v>
      </c>
      <c r="G20" s="82">
        <v>6015118</v>
      </c>
      <c r="H20" s="82">
        <v>5914484</v>
      </c>
      <c r="I20" s="82">
        <v>6346684</v>
      </c>
      <c r="J20" s="83"/>
      <c r="K20" s="82">
        <f t="shared" si="0"/>
        <v>237902</v>
      </c>
      <c r="L20" s="84">
        <f t="shared" si="1"/>
        <v>3.9550678806301059E-2</v>
      </c>
      <c r="M20" s="83"/>
      <c r="N20" s="82">
        <f t="shared" si="2"/>
        <v>-618771</v>
      </c>
      <c r="O20" s="84">
        <f t="shared" si="3"/>
        <v>-9.0045084316446755E-2</v>
      </c>
      <c r="P20" s="83"/>
      <c r="Q20" s="82">
        <f t="shared" si="4"/>
        <v>-522991</v>
      </c>
      <c r="R20" s="84">
        <f t="shared" si="5"/>
        <v>-7.7182725943036393E-2</v>
      </c>
    </row>
    <row r="21" spans="1:18">
      <c r="A21" s="69" t="s">
        <v>370</v>
      </c>
      <c r="B21" s="168" t="s">
        <v>380</v>
      </c>
      <c r="C21" s="31">
        <v>3375233</v>
      </c>
      <c r="D21" s="31">
        <v>3238392</v>
      </c>
      <c r="E21" s="31">
        <v>3476534</v>
      </c>
      <c r="F21" s="31" t="s">
        <v>240</v>
      </c>
      <c r="G21" s="31">
        <v>2892308</v>
      </c>
      <c r="H21" s="31">
        <v>2691333</v>
      </c>
      <c r="I21" s="31">
        <v>3188886</v>
      </c>
      <c r="J21" s="85"/>
      <c r="K21" s="31">
        <f t="shared" si="0"/>
        <v>482925</v>
      </c>
      <c r="L21" s="47">
        <f t="shared" si="1"/>
        <v>0.16696873223736891</v>
      </c>
      <c r="M21" s="45"/>
      <c r="N21" s="31">
        <f t="shared" si="2"/>
        <v>-101301</v>
      </c>
      <c r="O21" s="47">
        <f t="shared" si="3"/>
        <v>-2.9138504038792659E-2</v>
      </c>
      <c r="P21" s="45"/>
      <c r="Q21" s="31">
        <f t="shared" si="4"/>
        <v>136841</v>
      </c>
      <c r="R21" s="47">
        <f t="shared" si="5"/>
        <v>4.2255847964051296E-2</v>
      </c>
    </row>
    <row r="22" spans="1:18">
      <c r="A22" s="69" t="s">
        <v>371</v>
      </c>
      <c r="B22" s="168" t="s">
        <v>381</v>
      </c>
      <c r="C22" s="31">
        <v>2786948</v>
      </c>
      <c r="D22" s="31">
        <v>3467895</v>
      </c>
      <c r="E22" s="31">
        <v>3321879</v>
      </c>
      <c r="F22" s="31" t="s">
        <v>240</v>
      </c>
      <c r="G22" s="31">
        <v>3052393</v>
      </c>
      <c r="H22" s="31">
        <v>3147653</v>
      </c>
      <c r="I22" s="31">
        <v>3075258</v>
      </c>
      <c r="J22" s="85"/>
      <c r="K22" s="31">
        <f t="shared" si="0"/>
        <v>-265445</v>
      </c>
      <c r="L22" s="47">
        <f t="shared" si="1"/>
        <v>-8.6962917291449698E-2</v>
      </c>
      <c r="M22" s="45"/>
      <c r="N22" s="31">
        <f t="shared" si="2"/>
        <v>-534931</v>
      </c>
      <c r="O22" s="47">
        <f t="shared" si="3"/>
        <v>-0.16103265651759141</v>
      </c>
      <c r="P22" s="45"/>
      <c r="Q22" s="31">
        <f t="shared" si="4"/>
        <v>-680947</v>
      </c>
      <c r="R22" s="47">
        <f t="shared" si="5"/>
        <v>-0.19635744450163573</v>
      </c>
    </row>
    <row r="23" spans="1:18">
      <c r="A23" s="69" t="s">
        <v>372</v>
      </c>
      <c r="B23" s="168" t="s">
        <v>208</v>
      </c>
      <c r="C23" s="31">
        <v>90839</v>
      </c>
      <c r="D23" s="31">
        <v>69724</v>
      </c>
      <c r="E23" s="31">
        <v>73378</v>
      </c>
      <c r="F23" s="31" t="s">
        <v>240</v>
      </c>
      <c r="G23" s="31">
        <v>70417</v>
      </c>
      <c r="H23" s="31">
        <v>75498</v>
      </c>
      <c r="I23" s="31">
        <v>82540</v>
      </c>
      <c r="J23" s="85"/>
      <c r="K23" s="31">
        <f t="shared" si="0"/>
        <v>20422</v>
      </c>
      <c r="L23" s="47">
        <f t="shared" si="1"/>
        <v>0.29001519519434227</v>
      </c>
      <c r="M23" s="45"/>
      <c r="N23" s="31">
        <f t="shared" si="2"/>
        <v>17461</v>
      </c>
      <c r="O23" s="47">
        <f t="shared" si="3"/>
        <v>0.23795960642154323</v>
      </c>
      <c r="P23" s="45"/>
      <c r="Q23" s="31">
        <f t="shared" si="4"/>
        <v>21115</v>
      </c>
      <c r="R23" s="47">
        <f t="shared" si="5"/>
        <v>0.30283689977626066</v>
      </c>
    </row>
    <row r="24" spans="1:18">
      <c r="A24" s="69" t="s">
        <v>373</v>
      </c>
      <c r="B24" s="168" t="s">
        <v>382</v>
      </c>
      <c r="C24" s="31">
        <v>90386</v>
      </c>
      <c r="D24" s="31">
        <v>69398</v>
      </c>
      <c r="E24" s="31">
        <v>72061</v>
      </c>
      <c r="F24" s="31" t="s">
        <v>240</v>
      </c>
      <c r="G24" s="31">
        <v>70046</v>
      </c>
      <c r="H24" s="31">
        <v>69971</v>
      </c>
      <c r="I24" s="31">
        <v>78158</v>
      </c>
      <c r="J24" s="85"/>
      <c r="K24" s="31">
        <f t="shared" si="0"/>
        <v>20340</v>
      </c>
      <c r="L24" s="47">
        <f t="shared" si="1"/>
        <v>0.29038060702966623</v>
      </c>
      <c r="M24" s="45"/>
      <c r="N24" s="31">
        <f t="shared" si="2"/>
        <v>18325</v>
      </c>
      <c r="O24" s="47">
        <f t="shared" si="3"/>
        <v>0.25429844159809051</v>
      </c>
      <c r="P24" s="45"/>
      <c r="Q24" s="31">
        <f t="shared" si="4"/>
        <v>20988</v>
      </c>
      <c r="R24" s="47">
        <f t="shared" si="5"/>
        <v>0.30242946482607569</v>
      </c>
    </row>
    <row r="25" spans="1:18">
      <c r="A25" s="69" t="s">
        <v>133</v>
      </c>
      <c r="B25" s="168" t="s">
        <v>385</v>
      </c>
      <c r="C25" s="31">
        <v>453</v>
      </c>
      <c r="D25" s="31">
        <v>326</v>
      </c>
      <c r="E25" s="31">
        <v>1317</v>
      </c>
      <c r="F25" s="31" t="s">
        <v>240</v>
      </c>
      <c r="G25" s="31">
        <v>371</v>
      </c>
      <c r="H25" s="31">
        <v>5527</v>
      </c>
      <c r="I25" s="31">
        <v>4382</v>
      </c>
      <c r="J25" s="85"/>
      <c r="K25" s="31">
        <f t="shared" si="0"/>
        <v>82</v>
      </c>
      <c r="L25" s="47">
        <f t="shared" si="1"/>
        <v>0.22102425876010781</v>
      </c>
      <c r="M25" s="45"/>
      <c r="N25" s="31">
        <f t="shared" si="2"/>
        <v>-864</v>
      </c>
      <c r="O25" s="47">
        <f t="shared" si="3"/>
        <v>-0.6560364464692483</v>
      </c>
      <c r="P25" s="45"/>
      <c r="Q25" s="31">
        <f t="shared" si="4"/>
        <v>127</v>
      </c>
      <c r="R25" s="47">
        <f t="shared" si="5"/>
        <v>0.38957055214723929</v>
      </c>
    </row>
    <row r="26" spans="1:18">
      <c r="A26" s="69"/>
      <c r="B26" s="168"/>
      <c r="C26" s="31"/>
      <c r="D26" s="31"/>
      <c r="E26" s="31"/>
      <c r="F26" s="31"/>
      <c r="G26" s="31"/>
      <c r="H26" s="31"/>
      <c r="I26" s="31"/>
      <c r="J26" s="85"/>
      <c r="K26" s="31"/>
      <c r="L26" s="47"/>
      <c r="M26" s="45"/>
      <c r="N26" s="31"/>
      <c r="O26" s="47"/>
      <c r="P26" s="45"/>
      <c r="Q26" s="31"/>
      <c r="R26" s="47"/>
    </row>
    <row r="27" spans="1:18" s="72" customFormat="1" ht="15.75">
      <c r="A27" s="186" t="s">
        <v>376</v>
      </c>
      <c r="B27" s="183" t="s">
        <v>388</v>
      </c>
      <c r="C27" s="82">
        <v>721634</v>
      </c>
      <c r="D27" s="82" t="s">
        <v>240</v>
      </c>
      <c r="E27" s="82">
        <v>686217</v>
      </c>
      <c r="F27" s="82" t="s">
        <v>240</v>
      </c>
      <c r="G27" s="82">
        <v>580919</v>
      </c>
      <c r="H27" s="82" t="s">
        <v>240</v>
      </c>
      <c r="I27" s="82" t="s">
        <v>240</v>
      </c>
      <c r="J27" s="83"/>
      <c r="K27" s="82">
        <f t="shared" si="0"/>
        <v>140715</v>
      </c>
      <c r="L27" s="84">
        <f t="shared" si="1"/>
        <v>0.24222826245999873</v>
      </c>
      <c r="M27" s="83"/>
      <c r="N27" s="82">
        <f t="shared" si="2"/>
        <v>35417</v>
      </c>
      <c r="O27" s="84">
        <f t="shared" si="3"/>
        <v>5.1611953653144707E-2</v>
      </c>
      <c r="P27" s="83"/>
      <c r="Q27" s="82" t="s">
        <v>240</v>
      </c>
      <c r="R27" s="84" t="s">
        <v>240</v>
      </c>
    </row>
    <row r="28" spans="1:18">
      <c r="A28" s="70" t="s">
        <v>370</v>
      </c>
      <c r="B28" s="184" t="s">
        <v>380</v>
      </c>
      <c r="C28" s="31">
        <v>686444</v>
      </c>
      <c r="D28" s="31" t="s">
        <v>240</v>
      </c>
      <c r="E28" s="31">
        <v>647779</v>
      </c>
      <c r="F28" s="31" t="s">
        <v>240</v>
      </c>
      <c r="G28" s="31">
        <v>549488</v>
      </c>
      <c r="H28" s="31" t="s">
        <v>240</v>
      </c>
      <c r="I28" s="31" t="s">
        <v>240</v>
      </c>
      <c r="J28" s="85"/>
      <c r="K28" s="31">
        <f t="shared" si="0"/>
        <v>136956</v>
      </c>
      <c r="L28" s="47">
        <f t="shared" si="1"/>
        <v>0.24924293160178201</v>
      </c>
      <c r="M28" s="45"/>
      <c r="N28" s="31">
        <f t="shared" si="2"/>
        <v>38665</v>
      </c>
      <c r="O28" s="47">
        <f t="shared" si="3"/>
        <v>5.9688566625345989E-2</v>
      </c>
      <c r="P28" s="45"/>
      <c r="Q28" s="31" t="s">
        <v>240</v>
      </c>
      <c r="R28" s="47" t="s">
        <v>240</v>
      </c>
    </row>
    <row r="29" spans="1:18">
      <c r="A29" s="70" t="s">
        <v>371</v>
      </c>
      <c r="B29" s="184" t="s">
        <v>381</v>
      </c>
      <c r="C29" s="31">
        <v>26884</v>
      </c>
      <c r="D29" s="31" t="s">
        <v>240</v>
      </c>
      <c r="E29" s="31">
        <v>28949</v>
      </c>
      <c r="F29" s="31" t="s">
        <v>240</v>
      </c>
      <c r="G29" s="31">
        <v>19633</v>
      </c>
      <c r="H29" s="31" t="s">
        <v>240</v>
      </c>
      <c r="I29" s="31" t="s">
        <v>240</v>
      </c>
      <c r="J29" s="85"/>
      <c r="K29" s="31">
        <f t="shared" si="0"/>
        <v>7251</v>
      </c>
      <c r="L29" s="47">
        <f t="shared" si="1"/>
        <v>0.36932715326236437</v>
      </c>
      <c r="M29" s="45"/>
      <c r="N29" s="31">
        <f t="shared" si="2"/>
        <v>-2065</v>
      </c>
      <c r="O29" s="47">
        <f t="shared" si="3"/>
        <v>-7.1332343086116967E-2</v>
      </c>
      <c r="P29" s="45"/>
      <c r="Q29" s="31" t="s">
        <v>240</v>
      </c>
      <c r="R29" s="47" t="s">
        <v>240</v>
      </c>
    </row>
    <row r="30" spans="1:18">
      <c r="A30" s="70" t="s">
        <v>372</v>
      </c>
      <c r="B30" s="184" t="s">
        <v>208</v>
      </c>
      <c r="C30" s="31">
        <v>8306</v>
      </c>
      <c r="D30" s="31" t="s">
        <v>240</v>
      </c>
      <c r="E30" s="31">
        <v>9489</v>
      </c>
      <c r="F30" s="31" t="s">
        <v>240</v>
      </c>
      <c r="G30" s="31">
        <v>11798</v>
      </c>
      <c r="H30" s="31" t="s">
        <v>240</v>
      </c>
      <c r="I30" s="31" t="s">
        <v>240</v>
      </c>
      <c r="J30" s="85"/>
      <c r="K30" s="31">
        <f t="shared" si="0"/>
        <v>-3492</v>
      </c>
      <c r="L30" s="47">
        <f t="shared" si="1"/>
        <v>-0.29598236989320226</v>
      </c>
      <c r="M30" s="45"/>
      <c r="N30" s="31">
        <f t="shared" si="2"/>
        <v>-1183</v>
      </c>
      <c r="O30" s="47">
        <f t="shared" si="3"/>
        <v>-0.12467067130361471</v>
      </c>
      <c r="P30" s="45"/>
      <c r="Q30" s="31" t="s">
        <v>240</v>
      </c>
      <c r="R30" s="47" t="s">
        <v>240</v>
      </c>
    </row>
    <row r="31" spans="1:18">
      <c r="A31" s="70" t="s">
        <v>373</v>
      </c>
      <c r="B31" s="184" t="s">
        <v>382</v>
      </c>
      <c r="C31" s="31">
        <v>8278</v>
      </c>
      <c r="D31" s="31" t="s">
        <v>240</v>
      </c>
      <c r="E31" s="31">
        <v>9467</v>
      </c>
      <c r="F31" s="31" t="s">
        <v>240</v>
      </c>
      <c r="G31" s="31">
        <v>11776</v>
      </c>
      <c r="H31" s="31" t="s">
        <v>240</v>
      </c>
      <c r="I31" s="31" t="s">
        <v>240</v>
      </c>
      <c r="J31" s="85"/>
      <c r="K31" s="31">
        <f t="shared" si="0"/>
        <v>-3498</v>
      </c>
      <c r="L31" s="47">
        <f t="shared" si="1"/>
        <v>-0.29704483695652173</v>
      </c>
      <c r="M31" s="45"/>
      <c r="N31" s="31">
        <f t="shared" si="2"/>
        <v>-1189</v>
      </c>
      <c r="O31" s="47">
        <f t="shared" si="3"/>
        <v>-0.12559416921939368</v>
      </c>
      <c r="P31" s="45"/>
      <c r="Q31" s="31" t="s">
        <v>240</v>
      </c>
      <c r="R31" s="47" t="s">
        <v>240</v>
      </c>
    </row>
    <row r="32" spans="1:18">
      <c r="A32" s="70" t="s">
        <v>133</v>
      </c>
      <c r="B32" s="184" t="s">
        <v>385</v>
      </c>
      <c r="C32" s="31">
        <v>28</v>
      </c>
      <c r="D32" s="31" t="s">
        <v>240</v>
      </c>
      <c r="E32" s="31">
        <v>22</v>
      </c>
      <c r="F32" s="31" t="s">
        <v>240</v>
      </c>
      <c r="G32" s="31">
        <v>22</v>
      </c>
      <c r="H32" s="31" t="s">
        <v>240</v>
      </c>
      <c r="I32" s="31" t="s">
        <v>240</v>
      </c>
      <c r="J32" s="85"/>
      <c r="K32" s="31">
        <f t="shared" si="0"/>
        <v>6</v>
      </c>
      <c r="L32" s="47">
        <f t="shared" si="1"/>
        <v>0.27272727272727271</v>
      </c>
      <c r="M32" s="45"/>
      <c r="N32" s="31">
        <f t="shared" si="2"/>
        <v>6</v>
      </c>
      <c r="O32" s="47">
        <f t="shared" si="3"/>
        <v>0.27272727272727271</v>
      </c>
      <c r="P32" s="45"/>
      <c r="Q32" s="31" t="s">
        <v>240</v>
      </c>
      <c r="R32" s="47" t="s">
        <v>240</v>
      </c>
    </row>
    <row r="33" spans="1:18">
      <c r="A33" s="69"/>
      <c r="B33" s="168"/>
      <c r="C33" s="31"/>
      <c r="D33" s="31"/>
      <c r="E33" s="31"/>
      <c r="F33" s="31"/>
      <c r="G33" s="31"/>
      <c r="H33" s="31"/>
      <c r="I33" s="31"/>
      <c r="J33" s="85"/>
      <c r="K33" s="31"/>
      <c r="L33" s="47"/>
      <c r="M33" s="45"/>
      <c r="N33" s="31"/>
      <c r="O33" s="47"/>
      <c r="P33" s="45"/>
      <c r="Q33" s="31"/>
      <c r="R33" s="47"/>
    </row>
    <row r="34" spans="1:18" s="72" customFormat="1" ht="15.75">
      <c r="A34" s="175" t="s">
        <v>377</v>
      </c>
      <c r="B34" s="171" t="s">
        <v>386</v>
      </c>
      <c r="C34" s="82">
        <v>639082</v>
      </c>
      <c r="D34" s="82">
        <v>1421824</v>
      </c>
      <c r="E34" s="82">
        <v>1720045</v>
      </c>
      <c r="F34" s="82" t="s">
        <v>240</v>
      </c>
      <c r="G34" s="82">
        <v>1606072</v>
      </c>
      <c r="H34" s="82">
        <v>1984768</v>
      </c>
      <c r="I34" s="82">
        <v>1663994</v>
      </c>
      <c r="J34" s="83"/>
      <c r="K34" s="82">
        <f t="shared" si="0"/>
        <v>-966990</v>
      </c>
      <c r="L34" s="84">
        <f t="shared" si="1"/>
        <v>-0.60208384182029195</v>
      </c>
      <c r="M34" s="83"/>
      <c r="N34" s="82">
        <f t="shared" si="2"/>
        <v>-1080963</v>
      </c>
      <c r="O34" s="84">
        <f t="shared" si="3"/>
        <v>-0.62845041844835459</v>
      </c>
      <c r="P34" s="83"/>
      <c r="Q34" s="82">
        <f t="shared" si="4"/>
        <v>-782742</v>
      </c>
      <c r="R34" s="84">
        <f t="shared" si="5"/>
        <v>-0.55051961424198781</v>
      </c>
    </row>
    <row r="35" spans="1:18">
      <c r="A35" s="69" t="s">
        <v>370</v>
      </c>
      <c r="B35" s="168" t="s">
        <v>380</v>
      </c>
      <c r="C35" s="31">
        <v>471758</v>
      </c>
      <c r="D35" s="31">
        <v>731777</v>
      </c>
      <c r="E35" s="31">
        <v>870988</v>
      </c>
      <c r="F35" s="31" t="s">
        <v>240</v>
      </c>
      <c r="G35" s="31">
        <v>842272</v>
      </c>
      <c r="H35" s="31">
        <v>643945</v>
      </c>
      <c r="I35" s="31">
        <v>762208</v>
      </c>
      <c r="J35" s="85"/>
      <c r="K35" s="31">
        <f t="shared" si="0"/>
        <v>-370514</v>
      </c>
      <c r="L35" s="47">
        <f t="shared" si="1"/>
        <v>-0.43989827514152197</v>
      </c>
      <c r="M35" s="45"/>
      <c r="N35" s="31">
        <f t="shared" si="2"/>
        <v>-399230</v>
      </c>
      <c r="O35" s="47">
        <f t="shared" si="3"/>
        <v>-0.45836452396588701</v>
      </c>
      <c r="P35" s="45"/>
      <c r="Q35" s="31">
        <f t="shared" si="4"/>
        <v>-260019</v>
      </c>
      <c r="R35" s="47">
        <f t="shared" si="5"/>
        <v>-0.35532546117191438</v>
      </c>
    </row>
    <row r="36" spans="1:18">
      <c r="A36" s="69" t="s">
        <v>371</v>
      </c>
      <c r="B36" s="168" t="s">
        <v>381</v>
      </c>
      <c r="C36" s="31">
        <v>167204</v>
      </c>
      <c r="D36" s="31">
        <v>689928</v>
      </c>
      <c r="E36" s="31">
        <v>848932</v>
      </c>
      <c r="F36" s="31" t="s">
        <v>240</v>
      </c>
      <c r="G36" s="31">
        <v>763684</v>
      </c>
      <c r="H36" s="31">
        <v>1340544</v>
      </c>
      <c r="I36" s="31">
        <v>901557</v>
      </c>
      <c r="J36" s="85"/>
      <c r="K36" s="31">
        <f t="shared" si="0"/>
        <v>-596480</v>
      </c>
      <c r="L36" s="47">
        <f t="shared" si="1"/>
        <v>-0.78105603888519337</v>
      </c>
      <c r="M36" s="45"/>
      <c r="N36" s="31">
        <f t="shared" si="2"/>
        <v>-681728</v>
      </c>
      <c r="O36" s="47">
        <f t="shared" si="3"/>
        <v>-0.80304193975489202</v>
      </c>
      <c r="P36" s="45"/>
      <c r="Q36" s="31">
        <f t="shared" si="4"/>
        <v>-522724</v>
      </c>
      <c r="R36" s="47">
        <f t="shared" si="5"/>
        <v>-0.75765007363087167</v>
      </c>
    </row>
    <row r="37" spans="1:18">
      <c r="A37" s="69" t="s">
        <v>372</v>
      </c>
      <c r="B37" s="168" t="s">
        <v>208</v>
      </c>
      <c r="C37" s="31">
        <v>120</v>
      </c>
      <c r="D37" s="31">
        <v>119</v>
      </c>
      <c r="E37" s="31">
        <v>125</v>
      </c>
      <c r="F37" s="31" t="s">
        <v>240</v>
      </c>
      <c r="G37" s="31">
        <v>116</v>
      </c>
      <c r="H37" s="31">
        <v>279</v>
      </c>
      <c r="I37" s="31">
        <v>229</v>
      </c>
      <c r="J37" s="85"/>
      <c r="K37" s="31">
        <f t="shared" si="0"/>
        <v>4</v>
      </c>
      <c r="L37" s="47">
        <f t="shared" si="1"/>
        <v>3.4482758620689655E-2</v>
      </c>
      <c r="M37" s="45"/>
      <c r="N37" s="31">
        <f t="shared" si="2"/>
        <v>-5</v>
      </c>
      <c r="O37" s="47">
        <f t="shared" si="3"/>
        <v>-0.04</v>
      </c>
      <c r="P37" s="45"/>
      <c r="Q37" s="31">
        <f t="shared" si="4"/>
        <v>1</v>
      </c>
      <c r="R37" s="47">
        <f t="shared" si="5"/>
        <v>8.4033613445378148E-3</v>
      </c>
    </row>
    <row r="38" spans="1:18">
      <c r="A38" s="69" t="s">
        <v>373</v>
      </c>
      <c r="B38" s="168" t="s">
        <v>382</v>
      </c>
      <c r="C38" s="31">
        <v>119</v>
      </c>
      <c r="D38" s="31">
        <v>119</v>
      </c>
      <c r="E38" s="31">
        <v>118</v>
      </c>
      <c r="F38" s="31" t="s">
        <v>240</v>
      </c>
      <c r="G38" s="31">
        <v>116</v>
      </c>
      <c r="H38" s="31">
        <v>116</v>
      </c>
      <c r="I38" s="31">
        <v>115</v>
      </c>
      <c r="J38" s="85"/>
      <c r="K38" s="31">
        <f t="shared" si="0"/>
        <v>3</v>
      </c>
      <c r="L38" s="47">
        <f t="shared" si="1"/>
        <v>2.5862068965517241E-2</v>
      </c>
      <c r="M38" s="45"/>
      <c r="N38" s="31">
        <f t="shared" si="2"/>
        <v>1</v>
      </c>
      <c r="O38" s="47">
        <f t="shared" si="3"/>
        <v>8.4745762711864406E-3</v>
      </c>
      <c r="P38" s="45"/>
      <c r="Q38" s="31">
        <f t="shared" si="4"/>
        <v>0</v>
      </c>
      <c r="R38" s="47">
        <f t="shared" si="5"/>
        <v>0</v>
      </c>
    </row>
    <row r="39" spans="1:18" ht="15" thickBot="1">
      <c r="A39" s="69" t="s">
        <v>133</v>
      </c>
      <c r="B39" s="168" t="s">
        <v>115</v>
      </c>
      <c r="C39" s="35">
        <v>1</v>
      </c>
      <c r="D39" s="35">
        <v>0</v>
      </c>
      <c r="E39" s="35">
        <v>7</v>
      </c>
      <c r="F39" s="35" t="s">
        <v>240</v>
      </c>
      <c r="G39" s="35">
        <v>0</v>
      </c>
      <c r="H39" s="35">
        <v>163</v>
      </c>
      <c r="I39" s="35">
        <v>114</v>
      </c>
      <c r="J39" s="85"/>
      <c r="K39" s="35">
        <f t="shared" si="0"/>
        <v>1</v>
      </c>
      <c r="L39" s="86">
        <f t="shared" si="1"/>
        <v>0</v>
      </c>
      <c r="M39" s="45"/>
      <c r="N39" s="35">
        <f t="shared" si="2"/>
        <v>-6</v>
      </c>
      <c r="O39" s="86">
        <f t="shared" si="3"/>
        <v>-0.8571428571428571</v>
      </c>
      <c r="P39" s="45"/>
      <c r="Q39" s="35">
        <f t="shared" si="4"/>
        <v>1</v>
      </c>
      <c r="R39" s="86">
        <f t="shared" si="5"/>
        <v>0</v>
      </c>
    </row>
    <row r="40" spans="1:18" s="72" customFormat="1" ht="16.5" thickTop="1">
      <c r="A40" s="175" t="s">
        <v>378</v>
      </c>
      <c r="B40" s="171" t="s">
        <v>387</v>
      </c>
      <c r="C40" s="59">
        <v>19548216</v>
      </c>
      <c r="D40" s="59">
        <v>21295683</v>
      </c>
      <c r="E40" s="59">
        <v>21051715</v>
      </c>
      <c r="F40" s="59" t="s">
        <v>240</v>
      </c>
      <c r="G40" s="59">
        <v>19390711</v>
      </c>
      <c r="H40" s="59">
        <v>20436129</v>
      </c>
      <c r="I40" s="59">
        <v>19598526</v>
      </c>
      <c r="J40" s="83"/>
      <c r="K40" s="59">
        <f t="shared" si="0"/>
        <v>157505</v>
      </c>
      <c r="L40" s="87">
        <f t="shared" si="1"/>
        <v>8.1227037007565121E-3</v>
      </c>
      <c r="M40" s="83"/>
      <c r="N40" s="59">
        <f t="shared" si="2"/>
        <v>-1503499</v>
      </c>
      <c r="O40" s="87">
        <f t="shared" si="3"/>
        <v>-7.1419311918292649E-2</v>
      </c>
      <c r="P40" s="83"/>
      <c r="Q40" s="59">
        <f t="shared" si="4"/>
        <v>-1747467</v>
      </c>
      <c r="R40" s="87">
        <f t="shared" si="5"/>
        <v>-8.2057335282460772E-2</v>
      </c>
    </row>
    <row r="41" spans="1:18">
      <c r="A41" s="178"/>
      <c r="B41" s="180"/>
    </row>
    <row r="42" spans="1:18">
      <c r="A42" s="179" t="s">
        <v>321</v>
      </c>
      <c r="B42" s="185" t="s">
        <v>322</v>
      </c>
    </row>
    <row r="43" spans="1:18" ht="72.75" customHeight="1">
      <c r="A43" s="142" t="s">
        <v>393</v>
      </c>
      <c r="B43" s="145" t="s">
        <v>392</v>
      </c>
    </row>
  </sheetData>
  <mergeCells count="6">
    <mergeCell ref="K3:L3"/>
    <mergeCell ref="N3:O3"/>
    <mergeCell ref="Q3:R3"/>
    <mergeCell ref="K4:L4"/>
    <mergeCell ref="N4:O4"/>
    <mergeCell ref="Q4:R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4" orientation="landscape" r:id="rId3"/>
</worksheet>
</file>

<file path=xl/worksheets/sheet13.xml><?xml version="1.0" encoding="utf-8"?>
<worksheet xmlns="http://schemas.openxmlformats.org/spreadsheetml/2006/main" xmlns:r="http://schemas.openxmlformats.org/officeDocument/2006/relationships">
  <sheetPr>
    <tabColor rgb="FF92D050"/>
    <pageSetUpPr fitToPage="1"/>
  </sheetPr>
  <dimension ref="A1:R13"/>
  <sheetViews>
    <sheetView showGridLines="0" zoomScale="85" zoomScaleNormal="85" zoomScaleSheetLayoutView="85" workbookViewId="0">
      <selection activeCell="A19" sqref="A19"/>
    </sheetView>
  </sheetViews>
  <sheetFormatPr defaultRowHeight="14.25" outlineLevelCol="1"/>
  <cols>
    <col min="1" max="1" width="39.25" customWidth="1"/>
    <col min="2" max="2" width="35.125" bestFit="1" customWidth="1"/>
    <col min="3" max="5" width="11.625" bestFit="1" customWidth="1"/>
    <col min="6" max="6" width="9.75" hidden="1" customWidth="1" outlineLevel="1"/>
    <col min="7" max="7" width="11.625" bestFit="1" customWidth="1" collapsed="1"/>
    <col min="8" max="8" width="11.625" customWidth="1"/>
    <col min="9" max="9" width="11.625" bestFit="1" customWidth="1"/>
    <col min="10" max="10" width="2" customWidth="1"/>
    <col min="11" max="11" width="11.125" bestFit="1" customWidth="1"/>
    <col min="12" max="12" width="10.625" bestFit="1" customWidth="1"/>
    <col min="13" max="13" width="2" customWidth="1"/>
    <col min="14" max="14" width="11.125" bestFit="1" customWidth="1"/>
    <col min="15" max="15" width="9.75" bestFit="1" customWidth="1"/>
    <col min="16" max="16" width="2" customWidth="1"/>
    <col min="17" max="17" width="11.125" bestFit="1" customWidth="1"/>
    <col min="18" max="18" width="9.75" bestFit="1" customWidth="1"/>
  </cols>
  <sheetData>
    <row r="1" spans="1:18" s="1" customFormat="1">
      <c r="A1" s="63" t="s">
        <v>234</v>
      </c>
      <c r="B1" s="63" t="s">
        <v>235</v>
      </c>
    </row>
    <row r="2" spans="1:18" s="1" customFormat="1">
      <c r="A2" s="58"/>
      <c r="B2" s="58"/>
    </row>
    <row r="3" spans="1:18" s="1" customFormat="1" ht="15">
      <c r="A3" s="79" t="s">
        <v>43</v>
      </c>
      <c r="B3" s="79" t="s">
        <v>44</v>
      </c>
      <c r="K3" s="190" t="s">
        <v>452</v>
      </c>
      <c r="L3" s="190"/>
      <c r="M3" s="126"/>
      <c r="N3" s="190" t="s">
        <v>454</v>
      </c>
      <c r="O3" s="190"/>
      <c r="P3" s="126"/>
      <c r="Q3" s="190" t="s">
        <v>463</v>
      </c>
      <c r="R3" s="190"/>
    </row>
    <row r="4" spans="1:18" ht="27" customHeight="1">
      <c r="A4" s="121" t="s">
        <v>457</v>
      </c>
      <c r="B4" s="121" t="s">
        <v>75</v>
      </c>
      <c r="C4" s="96" t="s">
        <v>45</v>
      </c>
      <c r="D4" s="96" t="s">
        <v>46</v>
      </c>
      <c r="E4" s="96" t="s">
        <v>47</v>
      </c>
      <c r="F4" s="96" t="s">
        <v>77</v>
      </c>
      <c r="G4" s="96" t="s">
        <v>48</v>
      </c>
      <c r="H4" s="96" t="s">
        <v>146</v>
      </c>
      <c r="I4" s="96" t="s">
        <v>49</v>
      </c>
      <c r="J4" s="1"/>
      <c r="K4" s="188" t="s">
        <v>451</v>
      </c>
      <c r="L4" s="189"/>
      <c r="M4" s="1"/>
      <c r="N4" s="188" t="s">
        <v>455</v>
      </c>
      <c r="O4" s="189"/>
      <c r="P4" s="1"/>
      <c r="Q4" s="188" t="s">
        <v>453</v>
      </c>
      <c r="R4" s="189"/>
    </row>
    <row r="5" spans="1:18">
      <c r="A5" s="178"/>
      <c r="B5" s="180"/>
    </row>
    <row r="6" spans="1:18">
      <c r="A6" s="69" t="s">
        <v>425</v>
      </c>
      <c r="B6" s="168" t="s">
        <v>430</v>
      </c>
      <c r="C6" s="31">
        <v>806831</v>
      </c>
      <c r="D6" s="31">
        <v>670304</v>
      </c>
      <c r="E6" s="31">
        <v>164321</v>
      </c>
      <c r="F6" s="31" t="str">
        <f>'(8)'!F25</f>
        <v>x</v>
      </c>
      <c r="G6" s="31">
        <v>611405</v>
      </c>
      <c r="H6" s="31">
        <v>183661</v>
      </c>
      <c r="I6" s="31">
        <v>226503</v>
      </c>
      <c r="J6" s="85"/>
      <c r="K6" s="31">
        <f t="shared" ref="K6:K10" si="0">+C6-G6</f>
        <v>195426</v>
      </c>
      <c r="L6" s="47">
        <f t="shared" ref="L6:L10" si="1">IF(ISERROR(K6/G6),0,K6/G6)</f>
        <v>0.31963428496659335</v>
      </c>
      <c r="M6" s="45"/>
      <c r="N6" s="31">
        <f t="shared" ref="N6:N10" si="2">+C6-$E6</f>
        <v>642510</v>
      </c>
      <c r="O6" s="47">
        <f t="shared" ref="O6:O10" si="3">IF(ISERROR(N6/$E6),0,N6/$E6)</f>
        <v>3.9100906153200139</v>
      </c>
      <c r="P6" s="45"/>
      <c r="Q6" s="31">
        <f t="shared" ref="Q6:Q10" si="4">+C6-D6</f>
        <v>136527</v>
      </c>
      <c r="R6" s="47">
        <f t="shared" ref="R6:R10" si="5">IF(ISERROR(Q6/D6),0,Q6/D6)</f>
        <v>0.20367922614216832</v>
      </c>
    </row>
    <row r="7" spans="1:18">
      <c r="A7" s="69" t="s">
        <v>426</v>
      </c>
      <c r="B7" s="168" t="s">
        <v>381</v>
      </c>
      <c r="C7" s="31">
        <v>458672</v>
      </c>
      <c r="D7" s="31">
        <v>668764</v>
      </c>
      <c r="E7" s="31">
        <v>639820</v>
      </c>
      <c r="F7" s="31" t="s">
        <v>240</v>
      </c>
      <c r="G7" s="31">
        <v>350081</v>
      </c>
      <c r="H7" s="31">
        <v>147601</v>
      </c>
      <c r="I7" s="31">
        <v>218568</v>
      </c>
      <c r="J7" s="85"/>
      <c r="K7" s="31">
        <f t="shared" si="0"/>
        <v>108591</v>
      </c>
      <c r="L7" s="47">
        <f t="shared" si="1"/>
        <v>0.3101882135848561</v>
      </c>
      <c r="M7" s="45"/>
      <c r="N7" s="31">
        <f t="shared" si="2"/>
        <v>-181148</v>
      </c>
      <c r="O7" s="47">
        <f t="shared" si="3"/>
        <v>-0.28312337845018909</v>
      </c>
      <c r="P7" s="45"/>
      <c r="Q7" s="31">
        <f t="shared" si="4"/>
        <v>-210092</v>
      </c>
      <c r="R7" s="47">
        <f t="shared" si="5"/>
        <v>-0.31414968509070462</v>
      </c>
    </row>
    <row r="8" spans="1:18">
      <c r="A8" s="69" t="s">
        <v>427</v>
      </c>
      <c r="B8" s="168" t="s">
        <v>431</v>
      </c>
      <c r="C8" s="31">
        <v>2697312</v>
      </c>
      <c r="D8" s="31">
        <v>210887</v>
      </c>
      <c r="E8" s="31">
        <v>206804</v>
      </c>
      <c r="F8" s="31" t="s">
        <v>240</v>
      </c>
      <c r="G8" s="31">
        <v>20758</v>
      </c>
      <c r="H8" s="31">
        <v>29125</v>
      </c>
      <c r="I8" s="31">
        <v>30842</v>
      </c>
      <c r="J8" s="85"/>
      <c r="K8" s="31">
        <f t="shared" si="0"/>
        <v>2676554</v>
      </c>
      <c r="L8" s="47">
        <f t="shared" si="1"/>
        <v>128.94084208497929</v>
      </c>
      <c r="M8" s="45"/>
      <c r="N8" s="31">
        <f t="shared" si="2"/>
        <v>2490508</v>
      </c>
      <c r="O8" s="47">
        <f t="shared" si="3"/>
        <v>12.042842498210867</v>
      </c>
      <c r="P8" s="45"/>
      <c r="Q8" s="31">
        <f t="shared" si="4"/>
        <v>2486425</v>
      </c>
      <c r="R8" s="47">
        <f t="shared" si="5"/>
        <v>11.79031898599724</v>
      </c>
    </row>
    <row r="9" spans="1:18" ht="15" thickBot="1">
      <c r="A9" s="69" t="s">
        <v>428</v>
      </c>
      <c r="B9" s="168" t="s">
        <v>208</v>
      </c>
      <c r="C9" s="35">
        <v>12747</v>
      </c>
      <c r="D9" s="35">
        <v>14530</v>
      </c>
      <c r="E9" s="35">
        <v>9474</v>
      </c>
      <c r="F9" s="35" t="s">
        <v>240</v>
      </c>
      <c r="G9" s="35">
        <v>12256</v>
      </c>
      <c r="H9" s="35">
        <v>12996</v>
      </c>
      <c r="I9" s="35">
        <v>173</v>
      </c>
      <c r="J9" s="85"/>
      <c r="K9" s="35">
        <f t="shared" si="0"/>
        <v>491</v>
      </c>
      <c r="L9" s="86">
        <f t="shared" si="1"/>
        <v>4.0062010443864232E-2</v>
      </c>
      <c r="M9" s="45"/>
      <c r="N9" s="35">
        <f t="shared" si="2"/>
        <v>3273</v>
      </c>
      <c r="O9" s="86">
        <f t="shared" si="3"/>
        <v>0.34547181760607981</v>
      </c>
      <c r="P9" s="45"/>
      <c r="Q9" s="35">
        <f t="shared" si="4"/>
        <v>-1783</v>
      </c>
      <c r="R9" s="86">
        <f t="shared" si="5"/>
        <v>-0.1227116311080523</v>
      </c>
    </row>
    <row r="10" spans="1:18" s="72" customFormat="1" ht="16.5" thickTop="1">
      <c r="A10" s="175" t="s">
        <v>429</v>
      </c>
      <c r="B10" s="171" t="s">
        <v>432</v>
      </c>
      <c r="C10" s="59">
        <v>3975562</v>
      </c>
      <c r="D10" s="59">
        <v>1564485</v>
      </c>
      <c r="E10" s="59">
        <v>1020419</v>
      </c>
      <c r="F10" s="59" t="s">
        <v>240</v>
      </c>
      <c r="G10" s="59">
        <v>994500</v>
      </c>
      <c r="H10" s="59">
        <v>373383</v>
      </c>
      <c r="I10" s="59">
        <v>476086</v>
      </c>
      <c r="J10" s="83"/>
      <c r="K10" s="59">
        <f t="shared" si="0"/>
        <v>2981062</v>
      </c>
      <c r="L10" s="87">
        <f t="shared" si="1"/>
        <v>2.9975485168426346</v>
      </c>
      <c r="M10" s="83"/>
      <c r="N10" s="59">
        <f t="shared" si="2"/>
        <v>2955143</v>
      </c>
      <c r="O10" s="87">
        <f t="shared" si="3"/>
        <v>2.8960093843803381</v>
      </c>
      <c r="P10" s="83"/>
      <c r="Q10" s="59">
        <f t="shared" si="4"/>
        <v>2411077</v>
      </c>
      <c r="R10" s="87">
        <f t="shared" si="5"/>
        <v>1.5411314266356022</v>
      </c>
    </row>
    <row r="11" spans="1:18" s="72" customFormat="1" ht="15.75">
      <c r="A11" s="71"/>
      <c r="B11" s="74"/>
      <c r="C11" s="59"/>
      <c r="D11" s="59"/>
      <c r="E11" s="59"/>
      <c r="F11" s="59"/>
      <c r="G11" s="59"/>
      <c r="H11" s="59"/>
      <c r="I11" s="59"/>
      <c r="J11" s="83"/>
      <c r="K11" s="59"/>
      <c r="L11" s="87"/>
      <c r="M11" s="83"/>
      <c r="N11" s="59"/>
      <c r="O11" s="87"/>
      <c r="P11" s="83"/>
      <c r="Q11" s="59"/>
      <c r="R11" s="87"/>
    </row>
    <row r="13" spans="1:18">
      <c r="C13" s="67"/>
    </row>
  </sheetData>
  <mergeCells count="6">
    <mergeCell ref="K3:L3"/>
    <mergeCell ref="N3:O3"/>
    <mergeCell ref="Q3:R3"/>
    <mergeCell ref="K4:L4"/>
    <mergeCell ref="N4:O4"/>
    <mergeCell ref="Q4:R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6" orientation="landscape" r:id="rId3"/>
</worksheet>
</file>

<file path=xl/worksheets/sheet14.xml><?xml version="1.0" encoding="utf-8"?>
<worksheet xmlns="http://schemas.openxmlformats.org/spreadsheetml/2006/main" xmlns:r="http://schemas.openxmlformats.org/officeDocument/2006/relationships">
  <sheetPr>
    <tabColor rgb="FF92D050"/>
    <pageSetUpPr fitToPage="1"/>
  </sheetPr>
  <dimension ref="A1:R8"/>
  <sheetViews>
    <sheetView showGridLines="0" zoomScale="85" zoomScaleNormal="85" zoomScaleSheetLayoutView="100" workbookViewId="0">
      <selection activeCell="Q3" sqref="Q3:R3"/>
    </sheetView>
  </sheetViews>
  <sheetFormatPr defaultRowHeight="14.25" outlineLevelCol="1"/>
  <cols>
    <col min="1" max="1" width="29.375" style="1" customWidth="1"/>
    <col min="2" max="2" width="27.5" style="3" customWidth="1"/>
    <col min="3" max="5" width="9.75" style="1" bestFit="1" customWidth="1"/>
    <col min="6" max="6" width="9.5" style="1" hidden="1" customWidth="1" outlineLevel="1"/>
    <col min="7" max="7" width="9.75" style="1" bestFit="1" customWidth="1" collapsed="1"/>
    <col min="8" max="9" width="9.75" style="1" bestFit="1" customWidth="1"/>
    <col min="10" max="10" width="2" style="1" customWidth="1"/>
    <col min="11" max="11" width="8.125" style="1" bestFit="1" customWidth="1"/>
    <col min="12" max="12" width="8.75" style="1" bestFit="1" customWidth="1"/>
    <col min="13" max="13" width="2" style="1" customWidth="1"/>
    <col min="14" max="14" width="8.125" style="1" bestFit="1" customWidth="1"/>
    <col min="15" max="15" width="8" style="1" bestFit="1" customWidth="1"/>
    <col min="16" max="16" width="2" style="1" customWidth="1"/>
    <col min="17" max="17" width="7.25" style="1" bestFit="1" customWidth="1"/>
    <col min="18" max="18" width="8.625" style="1" bestFit="1" customWidth="1"/>
    <col min="19" max="16384" width="9" style="1"/>
  </cols>
  <sheetData>
    <row r="1" spans="1:18">
      <c r="A1" s="63" t="s">
        <v>234</v>
      </c>
      <c r="B1" s="63" t="s">
        <v>235</v>
      </c>
    </row>
    <row r="3" spans="1:18" ht="15">
      <c r="A3" s="79" t="s">
        <v>43</v>
      </c>
      <c r="B3" s="79" t="s">
        <v>44</v>
      </c>
      <c r="K3" s="190" t="s">
        <v>452</v>
      </c>
      <c r="L3" s="190"/>
      <c r="M3" s="126"/>
      <c r="N3" s="190" t="s">
        <v>454</v>
      </c>
      <c r="O3" s="190"/>
      <c r="P3" s="126"/>
      <c r="Q3" s="190" t="s">
        <v>463</v>
      </c>
      <c r="R3" s="190"/>
    </row>
    <row r="4" spans="1:18" ht="27" customHeight="1">
      <c r="A4" s="121" t="s">
        <v>222</v>
      </c>
      <c r="B4" s="121" t="s">
        <v>337</v>
      </c>
      <c r="C4" s="96" t="s">
        <v>45</v>
      </c>
      <c r="D4" s="96" t="s">
        <v>46</v>
      </c>
      <c r="E4" s="96" t="s">
        <v>47</v>
      </c>
      <c r="F4" s="96" t="s">
        <v>77</v>
      </c>
      <c r="G4" s="96" t="s">
        <v>48</v>
      </c>
      <c r="H4" s="96" t="s">
        <v>146</v>
      </c>
      <c r="I4" s="96" t="s">
        <v>49</v>
      </c>
      <c r="K4" s="188" t="s">
        <v>451</v>
      </c>
      <c r="L4" s="189"/>
      <c r="N4" s="188" t="s">
        <v>455</v>
      </c>
      <c r="O4" s="189"/>
      <c r="Q4" s="188" t="s">
        <v>453</v>
      </c>
      <c r="R4" s="189"/>
    </row>
    <row r="5" spans="1:18">
      <c r="A5" s="117" t="s">
        <v>338</v>
      </c>
      <c r="B5" s="111" t="s">
        <v>342</v>
      </c>
      <c r="C5" s="31">
        <v>2439180</v>
      </c>
      <c r="D5" s="31">
        <v>2378946</v>
      </c>
      <c r="E5" s="31">
        <v>2263845</v>
      </c>
      <c r="F5" s="31" t="s">
        <v>240</v>
      </c>
      <c r="G5" s="31">
        <v>2275930</v>
      </c>
      <c r="H5" s="31">
        <v>2291943</v>
      </c>
      <c r="I5" s="31">
        <v>2189306</v>
      </c>
      <c r="J5" s="31"/>
      <c r="K5" s="31">
        <f t="shared" ref="K5" si="0">+C5-G5</f>
        <v>163250</v>
      </c>
      <c r="L5" s="47">
        <f t="shared" ref="L5" si="1">IF(ISERROR(K5/G5),0,K5/G5)</f>
        <v>7.172891960649054E-2</v>
      </c>
      <c r="M5" s="45"/>
      <c r="N5" s="12">
        <f t="shared" ref="N5" si="2">+C5-$E5</f>
        <v>175335</v>
      </c>
      <c r="O5" s="37">
        <f t="shared" ref="O5:O6" si="3">IF(ISERROR(N5/$E5),0,N5/$E5)</f>
        <v>7.7450090443471176E-2</v>
      </c>
      <c r="P5" s="45"/>
      <c r="Q5" s="31">
        <f t="shared" ref="Q5" si="4">+C5-D5</f>
        <v>60234</v>
      </c>
      <c r="R5" s="47">
        <f t="shared" ref="R5" si="5">IF(ISERROR(Q5/D5),0,Q5/D5)</f>
        <v>2.5319616334292583E-2</v>
      </c>
    </row>
    <row r="6" spans="1:18">
      <c r="A6" s="117" t="s">
        <v>339</v>
      </c>
      <c r="B6" s="111" t="s">
        <v>343</v>
      </c>
      <c r="C6" s="31">
        <v>1725289</v>
      </c>
      <c r="D6" s="31">
        <v>1668227</v>
      </c>
      <c r="E6" s="31">
        <v>1638039</v>
      </c>
      <c r="F6" s="31" t="s">
        <v>240</v>
      </c>
      <c r="G6" s="31">
        <v>1582645</v>
      </c>
      <c r="H6" s="31">
        <v>1507651</v>
      </c>
      <c r="I6" s="31">
        <v>1507346</v>
      </c>
      <c r="J6" s="31"/>
      <c r="K6" s="31">
        <f t="shared" ref="K6" si="6">+C6-G6</f>
        <v>142644</v>
      </c>
      <c r="L6" s="47">
        <f t="shared" ref="L6" si="7">IF(ISERROR(K6/G6),0,K6/G6)</f>
        <v>9.0130130256627361E-2</v>
      </c>
      <c r="M6" s="45"/>
      <c r="N6" s="12">
        <f t="shared" ref="N6" si="8">+C6-$E6</f>
        <v>87250</v>
      </c>
      <c r="O6" s="37">
        <f t="shared" si="3"/>
        <v>5.3264910054034123E-2</v>
      </c>
      <c r="P6" s="45"/>
      <c r="Q6" s="31">
        <f>+C6-D6</f>
        <v>57062</v>
      </c>
      <c r="R6" s="47">
        <f>IF(ISERROR(Q6/D6),0,Q6/D6)</f>
        <v>3.4205177113186637E-2</v>
      </c>
    </row>
    <row r="7" spans="1:18" s="15" customFormat="1">
      <c r="A7" s="118" t="s">
        <v>340</v>
      </c>
      <c r="B7" s="112" t="s">
        <v>341</v>
      </c>
      <c r="C7" s="50">
        <f>+C5/(C6*12.5)</f>
        <v>0.11310244254730657</v>
      </c>
      <c r="D7" s="50">
        <f>+D5/(D6*12.5)</f>
        <v>0.1140826038662604</v>
      </c>
      <c r="E7" s="50">
        <f>+E5/(E6*12.5)</f>
        <v>0.11056366789801708</v>
      </c>
      <c r="F7" s="50" t="s">
        <v>240</v>
      </c>
      <c r="G7" s="50">
        <f>+G5/(G6*12.5)</f>
        <v>0.11504437192168807</v>
      </c>
      <c r="H7" s="50">
        <f>+H5/(H6*12.5)</f>
        <v>0.12161663408839314</v>
      </c>
      <c r="I7" s="50">
        <f>+I5/(I6*12.5)</f>
        <v>0.1161939461809034</v>
      </c>
      <c r="J7" s="50"/>
      <c r="K7" s="33" t="s">
        <v>240</v>
      </c>
      <c r="L7" s="50">
        <f>+C7-G7</f>
        <v>-1.941929374381493E-3</v>
      </c>
      <c r="M7" s="75"/>
      <c r="N7" s="33" t="s">
        <v>240</v>
      </c>
      <c r="O7" s="50">
        <f>+C7-$E7</f>
        <v>2.5387746492894908E-3</v>
      </c>
      <c r="P7" s="75"/>
      <c r="Q7" s="33" t="s">
        <v>240</v>
      </c>
      <c r="R7" s="50">
        <f>+C7-D7</f>
        <v>-9.8016131895382885E-4</v>
      </c>
    </row>
    <row r="8" spans="1:18">
      <c r="A8" s="18"/>
      <c r="C8" s="65"/>
      <c r="D8" s="65"/>
      <c r="E8" s="65"/>
      <c r="F8" s="65"/>
      <c r="G8" s="65"/>
      <c r="H8" s="65"/>
      <c r="I8" s="65"/>
    </row>
  </sheetData>
  <mergeCells count="6">
    <mergeCell ref="K3:L3"/>
    <mergeCell ref="K4:L4"/>
    <mergeCell ref="Q3:R3"/>
    <mergeCell ref="Q4:R4"/>
    <mergeCell ref="N3:O3"/>
    <mergeCell ref="N4:O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70" orientation="landscape" r:id="rId3"/>
</worksheet>
</file>

<file path=xl/worksheets/sheet15.xml><?xml version="1.0" encoding="utf-8"?>
<worksheet xmlns="http://schemas.openxmlformats.org/spreadsheetml/2006/main" xmlns:r="http://schemas.openxmlformats.org/officeDocument/2006/relationships">
  <sheetPr>
    <tabColor rgb="FF92D050"/>
    <pageSetUpPr fitToPage="1"/>
  </sheetPr>
  <dimension ref="A1:L14"/>
  <sheetViews>
    <sheetView showGridLines="0" zoomScale="85" zoomScaleNormal="85" workbookViewId="0">
      <selection activeCell="A11" sqref="A11"/>
    </sheetView>
  </sheetViews>
  <sheetFormatPr defaultRowHeight="14.25" outlineLevelCol="1"/>
  <cols>
    <col min="1" max="1" width="31.125" style="1" customWidth="1"/>
    <col min="2" max="2" width="30.5" style="3" customWidth="1"/>
    <col min="3" max="5" width="11" style="1" bestFit="1" customWidth="1"/>
    <col min="6" max="6" width="9.75" style="1" hidden="1" customWidth="1" outlineLevel="1"/>
    <col min="7" max="7" width="11" style="1" bestFit="1" customWidth="1" collapsed="1"/>
    <col min="8" max="9" width="11" style="1" bestFit="1" customWidth="1"/>
    <col min="10" max="10" width="2" style="1" customWidth="1"/>
    <col min="11" max="11" width="3.5" style="1" customWidth="1"/>
    <col min="12" max="12" width="7.875" style="1" customWidth="1"/>
    <col min="13" max="13" width="2" style="1" customWidth="1"/>
    <col min="14" max="15" width="10.375" style="1" customWidth="1"/>
    <col min="16" max="16384" width="9" style="1"/>
  </cols>
  <sheetData>
    <row r="1" spans="1:12">
      <c r="A1" s="63" t="s">
        <v>234</v>
      </c>
      <c r="B1" s="63" t="s">
        <v>235</v>
      </c>
    </row>
    <row r="3" spans="1:12" ht="15">
      <c r="A3" s="79" t="s">
        <v>324</v>
      </c>
      <c r="B3" s="79" t="s">
        <v>325</v>
      </c>
      <c r="K3" s="190" t="s">
        <v>452</v>
      </c>
      <c r="L3" s="190"/>
    </row>
    <row r="4" spans="1:12" ht="27.75" customHeight="1">
      <c r="A4" s="121" t="s">
        <v>55</v>
      </c>
      <c r="B4" s="121" t="s">
        <v>56</v>
      </c>
      <c r="C4" s="96" t="s">
        <v>45</v>
      </c>
      <c r="D4" s="96" t="s">
        <v>46</v>
      </c>
      <c r="E4" s="96" t="s">
        <v>47</v>
      </c>
      <c r="F4" s="96" t="s">
        <v>77</v>
      </c>
      <c r="G4" s="96" t="s">
        <v>48</v>
      </c>
      <c r="H4" s="96" t="s">
        <v>146</v>
      </c>
      <c r="I4" s="96" t="s">
        <v>49</v>
      </c>
      <c r="K4" s="188" t="s">
        <v>451</v>
      </c>
      <c r="L4" s="189"/>
    </row>
    <row r="5" spans="1:12">
      <c r="A5" s="117" t="s">
        <v>326</v>
      </c>
      <c r="B5" s="111" t="s">
        <v>330</v>
      </c>
      <c r="C5" s="37">
        <f>'(1)'!C25*2/AVERAGE('(7)'!C47:E47)</f>
        <v>4.7636231836720937E-2</v>
      </c>
      <c r="D5" s="37">
        <f>+'(1)'!D25*4/AVERAGE('(7)'!D47:E47)</f>
        <v>5.3943101341641105E-2</v>
      </c>
      <c r="E5" s="37">
        <f>'(1)'!E25/AVERAGE('(7)'!E47:I47)</f>
        <v>4.6384065229436812E-2</v>
      </c>
      <c r="F5" s="47" t="s">
        <v>240</v>
      </c>
      <c r="G5" s="37">
        <f>'(1)'!G25*2/AVERAGE('(7)'!G47:I47)</f>
        <v>1.943171850937573E-2</v>
      </c>
      <c r="H5" s="37">
        <f>+'(1)'!H25*4/AVERAGE('(7)'!H47:I47)</f>
        <v>1.6175231394858804E-2</v>
      </c>
      <c r="I5" s="37">
        <v>4.3133378396137199E-2</v>
      </c>
      <c r="J5" s="37"/>
      <c r="K5" s="37"/>
      <c r="L5" s="37">
        <f t="shared" ref="L5:L9" si="0">+C5-G5</f>
        <v>2.8204513327345207E-2</v>
      </c>
    </row>
    <row r="6" spans="1:12">
      <c r="A6" s="117" t="s">
        <v>327</v>
      </c>
      <c r="B6" s="111" t="s">
        <v>331</v>
      </c>
      <c r="C6" s="37">
        <f>'(1)'!C25*2/AVERAGE('(7)'!C22:E22)</f>
        <v>4.245641014179651E-3</v>
      </c>
      <c r="D6" s="37">
        <f>+'(1)'!D25*4/AVERAGE('(7)'!D22:E22)</f>
        <v>4.7614593861054592E-3</v>
      </c>
      <c r="E6" s="37">
        <f>'(1)'!E25/AVERAGE('(7)'!E22:I22)</f>
        <v>4.2224444283346842E-3</v>
      </c>
      <c r="F6" s="47" t="s">
        <v>240</v>
      </c>
      <c r="G6" s="37">
        <f>'(1)'!G25*2/AVERAGE('(7)'!G22:I22)</f>
        <v>1.796688539895998E-3</v>
      </c>
      <c r="H6" s="37">
        <f>+'(1)'!H25*4/AVERAGE('(7)'!H22:I22)</f>
        <v>1.5023623744001302E-3</v>
      </c>
      <c r="I6" s="37">
        <v>4.1388217593164474E-3</v>
      </c>
      <c r="J6" s="37"/>
      <c r="K6" s="37"/>
      <c r="L6" s="37">
        <f t="shared" si="0"/>
        <v>2.448952474283653E-3</v>
      </c>
    </row>
    <row r="7" spans="1:12">
      <c r="A7" s="117" t="s">
        <v>332</v>
      </c>
      <c r="B7" s="111" t="s">
        <v>333</v>
      </c>
      <c r="C7" s="37">
        <f>'(1)'!C8*2/AVERAGE('(7)'!C22:E22)</f>
        <v>2.6043410779044113E-2</v>
      </c>
      <c r="D7" s="37">
        <f>+'(1)'!D8*4/AVERAGE('(7)'!D22:E22)</f>
        <v>2.408809481031329E-2</v>
      </c>
      <c r="E7" s="37">
        <f>'(1)'!E8/AVERAGE('(7)'!E22:I22)</f>
        <v>2.2713872691558376E-2</v>
      </c>
      <c r="F7" s="47" t="s">
        <v>240</v>
      </c>
      <c r="G7" s="37">
        <f>'(1)'!G8*2/AVERAGE('(7)'!G22:I22)</f>
        <v>2.1072352983006876E-2</v>
      </c>
      <c r="H7" s="37">
        <f>+'(1)'!H8*4/AVERAGE('(7)'!H22:I22)</f>
        <v>1.9747751540903396E-2</v>
      </c>
      <c r="I7" s="37">
        <f>+'(1)'!I8/((24545501+24067368)/2)</f>
        <v>1.9005996128309152E-2</v>
      </c>
      <c r="J7" s="37"/>
      <c r="K7" s="37"/>
      <c r="L7" s="37">
        <f t="shared" si="0"/>
        <v>4.9710577960372371E-3</v>
      </c>
    </row>
    <row r="8" spans="1:12" ht="25.5">
      <c r="A8" s="117" t="s">
        <v>421</v>
      </c>
      <c r="B8" s="111" t="s">
        <v>420</v>
      </c>
      <c r="C8" s="37">
        <f>'(2)'!C29*2/AVERAGE('(7)'!C22:$E22)</f>
        <v>2.9861624697082013E-2</v>
      </c>
      <c r="D8" s="37">
        <f>'(2)'!D29*4/AVERAGE('(7)'!D22:$E22)</f>
        <v>2.8602646371524872E-2</v>
      </c>
      <c r="E8" s="37">
        <f>'(2)'!E29/AVERAGE('(7)'!E22:$I22)</f>
        <v>2.710473188961586E-2</v>
      </c>
      <c r="F8" s="47"/>
      <c r="G8" s="37">
        <f>'(2)'!G29*2/AVERAGE('(7)'!G22:$I22)</f>
        <v>2.5285823675195114E-2</v>
      </c>
      <c r="H8" s="37">
        <f>'(2)'!H29*4/AVERAGE('(7)'!H22:$I22)</f>
        <v>2.3494640220928151E-2</v>
      </c>
      <c r="I8" s="37">
        <f>'(2)'!I29/((24545501+24067368)/2)</f>
        <v>2.403862552280138E-2</v>
      </c>
      <c r="J8" s="37"/>
      <c r="K8" s="37"/>
      <c r="L8" s="37">
        <f t="shared" si="0"/>
        <v>4.5758010218868994E-3</v>
      </c>
    </row>
    <row r="9" spans="1:12">
      <c r="A9" s="117" t="s">
        <v>328</v>
      </c>
      <c r="B9" s="111" t="s">
        <v>334</v>
      </c>
      <c r="C9" s="37">
        <f>+'(5)'!C18/('(1)'!C8+'(1)'!C12+'(1)'!C14+'(1)'!C15+'(1)'!C16+'(1)'!C17+'(1)'!C20+'(5)'!C17)</f>
        <v>0.78098511919799429</v>
      </c>
      <c r="D9" s="37">
        <f>+'(5)'!D18/('(1)'!D8+'(1)'!D12+'(1)'!D14+'(1)'!D15+'(1)'!D16+'(1)'!D17+'(1)'!D20+'(5)'!D17)</f>
        <v>0.77497744535956459</v>
      </c>
      <c r="E9" s="37">
        <f>+'(5)'!E18/('(1)'!E8+'(1)'!E12+'(1)'!E14+'(1)'!E15+'(1)'!E16+'(1)'!E17+'(1)'!E20+'(5)'!E17)</f>
        <v>0.75218596491563339</v>
      </c>
      <c r="F9" s="47" t="s">
        <v>240</v>
      </c>
      <c r="G9" s="37">
        <f>+'(5)'!G18/('(1)'!G8+'(1)'!G12+'(1)'!G14+'(1)'!G15+'(1)'!G16+'(1)'!G17+'(1)'!G20+'(5)'!G17)</f>
        <v>0.79858677716097992</v>
      </c>
      <c r="H9" s="37">
        <f>+'(5)'!H18/('(1)'!H8+'(1)'!H12+'(1)'!H14+'(1)'!H15+'(1)'!H16+'(1)'!H17+'(1)'!H20+'(5)'!H17)</f>
        <v>0.84419652219902064</v>
      </c>
      <c r="I9" s="37">
        <f>+'(5)'!I18/('(1)'!I8+'(1)'!I12+'(1)'!I14+'(1)'!I15+'(1)'!I16+'(1)'!I17+'(1)'!I20+'(5)'!I17)</f>
        <v>0.76996066751780479</v>
      </c>
      <c r="J9" s="37"/>
      <c r="K9" s="37"/>
      <c r="L9" s="37">
        <f t="shared" si="0"/>
        <v>-1.7601657962985628E-2</v>
      </c>
    </row>
    <row r="10" spans="1:12">
      <c r="A10" s="117" t="s">
        <v>447</v>
      </c>
      <c r="B10" s="111" t="s">
        <v>448</v>
      </c>
      <c r="C10" s="37">
        <f>'(1)'!C18*2/AVERAGE('(7)'!C12:E12)</f>
        <v>-5.287945441613707E-3</v>
      </c>
      <c r="D10" s="37">
        <f>+'(1)'!D18*4/AVERAGE('(7)'!D12:E12)</f>
        <v>-4.6501978604047726E-3</v>
      </c>
      <c r="E10" s="37">
        <f>'(1)'!E18/AVERAGE('(7)'!E12:I12)</f>
        <v>-7.1177776619735494E-3</v>
      </c>
      <c r="F10" s="47" t="s">
        <v>240</v>
      </c>
      <c r="G10" s="37">
        <f>'(1)'!G18*2/AVERAGE('(7)'!G12:I12)</f>
        <v>-8.0811484784516219E-3</v>
      </c>
      <c r="H10" s="37">
        <f>+'(1)'!H18*4/AVERAGE('(7)'!H12:I12)</f>
        <v>-5.7239006684110657E-3</v>
      </c>
      <c r="I10" s="37">
        <f>+'(1)'!I18/((18301366+17066206)/2)</f>
        <v>-6.022692199509766E-3</v>
      </c>
      <c r="J10" s="37"/>
      <c r="K10" s="37"/>
      <c r="L10" s="37">
        <f>+C10-G10</f>
        <v>2.7932030368379148E-3</v>
      </c>
    </row>
    <row r="11" spans="1:12">
      <c r="A11" s="117" t="s">
        <v>336</v>
      </c>
      <c r="B11" s="111" t="s">
        <v>335</v>
      </c>
      <c r="C11" s="37">
        <f>+'(7)'!C12/'(7)'!C32</f>
        <v>1.0766963594017991</v>
      </c>
      <c r="D11" s="37">
        <f>+'(7)'!D12/'(7)'!D32</f>
        <v>0.93706151617677624</v>
      </c>
      <c r="E11" s="37">
        <f>+'(7)'!E12/'(7)'!E32</f>
        <v>0.94382699936798498</v>
      </c>
      <c r="F11" s="47" t="s">
        <v>240</v>
      </c>
      <c r="G11" s="37">
        <f>+'(7)'!G12/'(7)'!G32</f>
        <v>0.97791096984530379</v>
      </c>
      <c r="H11" s="37">
        <f>+'(7)'!H12/'(7)'!H32</f>
        <v>0.89363846744165687</v>
      </c>
      <c r="I11" s="37">
        <f>+'(7)'!I12/'(7)'!I32</f>
        <v>0.93381338984370554</v>
      </c>
      <c r="J11" s="37"/>
      <c r="K11" s="37"/>
      <c r="L11" s="37">
        <f>+C11-G11</f>
        <v>9.8785389556495296E-2</v>
      </c>
    </row>
    <row r="12" spans="1:12">
      <c r="A12" s="18"/>
      <c r="C12" s="65"/>
      <c r="D12" s="65"/>
      <c r="E12" s="65"/>
      <c r="F12" s="65"/>
      <c r="G12" s="65"/>
      <c r="H12" s="65"/>
      <c r="I12" s="65"/>
    </row>
    <row r="13" spans="1:12">
      <c r="I13" s="65"/>
    </row>
    <row r="14" spans="1:12">
      <c r="I14" s="65"/>
    </row>
  </sheetData>
  <mergeCells count="2">
    <mergeCell ref="K3:L3"/>
    <mergeCell ref="K4:L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85" orientation="landscape" r:id="rId3"/>
</worksheet>
</file>

<file path=xl/worksheets/sheet16.xml><?xml version="1.0" encoding="utf-8"?>
<worksheet xmlns="http://schemas.openxmlformats.org/spreadsheetml/2006/main" xmlns:r="http://schemas.openxmlformats.org/officeDocument/2006/relationships">
  <sheetPr>
    <tabColor rgb="FF92D050"/>
    <pageSetUpPr fitToPage="1"/>
  </sheetPr>
  <dimension ref="A1:Q29"/>
  <sheetViews>
    <sheetView showGridLines="0" zoomScale="85" zoomScaleNormal="85" zoomScaleSheetLayoutView="85" workbookViewId="0">
      <selection activeCell="D26" sqref="D26"/>
    </sheetView>
  </sheetViews>
  <sheetFormatPr defaultRowHeight="14.25" outlineLevelCol="1"/>
  <cols>
    <col min="1" max="1" width="24.875" style="1" customWidth="1"/>
    <col min="2" max="2" width="29.625" style="3" customWidth="1"/>
    <col min="3" max="5" width="9.5" style="1" bestFit="1" customWidth="1"/>
    <col min="6" max="6" width="9.5" style="1" hidden="1" customWidth="1" outlineLevel="1"/>
    <col min="7" max="7" width="9.5" style="1" bestFit="1" customWidth="1" collapsed="1"/>
    <col min="8" max="10" width="9.5" style="1" bestFit="1" customWidth="1"/>
    <col min="11" max="16384" width="9" style="1"/>
  </cols>
  <sheetData>
    <row r="1" spans="1:17">
      <c r="A1" s="63" t="s">
        <v>234</v>
      </c>
      <c r="B1" s="63" t="s">
        <v>235</v>
      </c>
    </row>
    <row r="3" spans="1:17">
      <c r="A3" s="79" t="s">
        <v>344</v>
      </c>
      <c r="B3" s="79" t="s">
        <v>345</v>
      </c>
    </row>
    <row r="4" spans="1:17" ht="28.5" customHeight="1">
      <c r="A4" s="121" t="s">
        <v>359</v>
      </c>
      <c r="B4" s="121" t="s">
        <v>360</v>
      </c>
      <c r="C4" s="96" t="s">
        <v>45</v>
      </c>
      <c r="D4" s="96" t="s">
        <v>46</v>
      </c>
      <c r="E4" s="96" t="s">
        <v>47</v>
      </c>
      <c r="F4" s="96" t="s">
        <v>77</v>
      </c>
      <c r="G4" s="96" t="s">
        <v>48</v>
      </c>
      <c r="H4" s="96" t="s">
        <v>146</v>
      </c>
      <c r="I4" s="96" t="s">
        <v>49</v>
      </c>
      <c r="J4" s="96" t="s">
        <v>354</v>
      </c>
    </row>
    <row r="5" spans="1:17">
      <c r="A5" s="124" t="s">
        <v>363</v>
      </c>
      <c r="B5" s="111" t="s">
        <v>361</v>
      </c>
      <c r="C5" s="31">
        <v>1456.7149999999999</v>
      </c>
      <c r="D5" s="31">
        <v>1439.4399999999998</v>
      </c>
      <c r="E5" s="31">
        <v>1430.4290000000001</v>
      </c>
      <c r="F5" s="31">
        <v>1403.6790000000001</v>
      </c>
      <c r="G5" s="31">
        <v>1386.59</v>
      </c>
      <c r="H5" s="31">
        <v>1336.9249999999997</v>
      </c>
      <c r="I5" s="31">
        <v>1290.7750000000001</v>
      </c>
      <c r="J5" s="31">
        <v>1272</v>
      </c>
    </row>
    <row r="6" spans="1:17">
      <c r="A6" s="124" t="s">
        <v>364</v>
      </c>
      <c r="B6" s="111" t="s">
        <v>347</v>
      </c>
      <c r="C6" s="31">
        <f t="shared" ref="C6:D6" si="0">+C8-C5</f>
        <v>3974.8250000000007</v>
      </c>
      <c r="D6" s="31">
        <f t="shared" si="0"/>
        <v>3897.9500000000016</v>
      </c>
      <c r="E6" s="31">
        <f>+E8-E5</f>
        <v>3826.8500000000004</v>
      </c>
      <c r="F6" s="31">
        <f>+F8-F5</f>
        <v>3759.4750000000004</v>
      </c>
      <c r="G6" s="31">
        <f>+G8-G5</f>
        <v>3619.3500000000004</v>
      </c>
      <c r="H6" s="31">
        <f>+H8-H5</f>
        <v>3564.8250000000003</v>
      </c>
      <c r="I6" s="31">
        <f>+I8-I5</f>
        <v>3689.4250000000006</v>
      </c>
      <c r="J6" s="31">
        <v>4050</v>
      </c>
    </row>
    <row r="7" spans="1:17">
      <c r="A7" s="187" t="s">
        <v>368</v>
      </c>
      <c r="B7" s="150" t="s">
        <v>367</v>
      </c>
      <c r="C7" s="76">
        <v>799.375</v>
      </c>
      <c r="D7" s="76">
        <v>731.75</v>
      </c>
      <c r="E7" s="76">
        <v>691.875</v>
      </c>
      <c r="F7" s="76">
        <v>610</v>
      </c>
      <c r="G7" s="76">
        <v>508</v>
      </c>
      <c r="H7" s="76">
        <v>425</v>
      </c>
      <c r="I7" s="76">
        <v>401</v>
      </c>
      <c r="J7" s="76">
        <v>226</v>
      </c>
    </row>
    <row r="8" spans="1:17">
      <c r="A8" s="123" t="s">
        <v>350</v>
      </c>
      <c r="B8" s="112" t="s">
        <v>362</v>
      </c>
      <c r="C8" s="33">
        <v>5431.5400000000009</v>
      </c>
      <c r="D8" s="33">
        <v>5337.3900000000012</v>
      </c>
      <c r="E8" s="33">
        <v>5257.2790000000005</v>
      </c>
      <c r="F8" s="33">
        <v>5163.1540000000005</v>
      </c>
      <c r="G8" s="33">
        <v>5005.9400000000005</v>
      </c>
      <c r="H8" s="33">
        <v>4901.75</v>
      </c>
      <c r="I8" s="33">
        <v>4980.2000000000007</v>
      </c>
      <c r="J8" s="33">
        <v>5322</v>
      </c>
    </row>
    <row r="9" spans="1:17">
      <c r="A9" s="124"/>
      <c r="B9" s="111"/>
      <c r="C9" s="31"/>
      <c r="D9" s="31"/>
      <c r="E9" s="31"/>
      <c r="F9" s="31"/>
      <c r="G9" s="31"/>
      <c r="H9" s="31"/>
      <c r="I9" s="31"/>
      <c r="J9" s="31"/>
    </row>
    <row r="10" spans="1:17">
      <c r="A10" s="141" t="s">
        <v>366</v>
      </c>
      <c r="B10" s="145" t="s">
        <v>365</v>
      </c>
      <c r="C10" s="31"/>
      <c r="D10" s="31"/>
      <c r="E10" s="31"/>
      <c r="F10" s="31"/>
      <c r="G10" s="31"/>
      <c r="H10" s="31"/>
      <c r="I10" s="31"/>
      <c r="J10" s="31"/>
    </row>
    <row r="11" spans="1:17">
      <c r="A11" s="78"/>
      <c r="B11" s="64"/>
      <c r="C11" s="31"/>
      <c r="D11" s="31"/>
      <c r="E11" s="31"/>
      <c r="F11" s="31"/>
      <c r="G11" s="31"/>
      <c r="H11" s="31"/>
      <c r="I11" s="31"/>
      <c r="J11" s="31"/>
    </row>
    <row r="12" spans="1:17">
      <c r="A12" s="78"/>
      <c r="B12" s="64"/>
      <c r="C12" s="31"/>
      <c r="D12" s="31"/>
      <c r="E12" s="31"/>
      <c r="F12" s="31"/>
      <c r="G12" s="31"/>
      <c r="H12" s="31"/>
      <c r="I12" s="31"/>
      <c r="J12" s="31"/>
    </row>
    <row r="13" spans="1:17">
      <c r="A13" s="79" t="s">
        <v>358</v>
      </c>
      <c r="B13" s="79" t="s">
        <v>357</v>
      </c>
    </row>
    <row r="14" spans="1:17" ht="28.5" customHeight="1">
      <c r="A14" s="121" t="s">
        <v>346</v>
      </c>
      <c r="B14" s="121" t="s">
        <v>347</v>
      </c>
      <c r="C14" s="96" t="s">
        <v>45</v>
      </c>
      <c r="D14" s="96" t="s">
        <v>46</v>
      </c>
      <c r="E14" s="96" t="s">
        <v>47</v>
      </c>
      <c r="F14" s="96" t="s">
        <v>77</v>
      </c>
      <c r="G14" s="96" t="s">
        <v>48</v>
      </c>
      <c r="H14" s="96" t="s">
        <v>146</v>
      </c>
      <c r="I14" s="96" t="s">
        <v>49</v>
      </c>
      <c r="J14" s="96" t="s">
        <v>354</v>
      </c>
    </row>
    <row r="15" spans="1:17">
      <c r="A15" s="124" t="s">
        <v>348</v>
      </c>
      <c r="B15" s="111" t="s">
        <v>351</v>
      </c>
      <c r="C15" s="31">
        <v>118</v>
      </c>
      <c r="D15" s="31">
        <v>118</v>
      </c>
      <c r="E15" s="31">
        <v>117</v>
      </c>
      <c r="F15" s="31">
        <v>115</v>
      </c>
      <c r="G15" s="31">
        <v>112</v>
      </c>
      <c r="H15" s="31">
        <v>111</v>
      </c>
      <c r="I15" s="31">
        <v>111</v>
      </c>
      <c r="J15" s="31">
        <v>120</v>
      </c>
      <c r="K15" s="47"/>
      <c r="L15" s="45"/>
      <c r="M15" s="12"/>
      <c r="N15" s="37"/>
      <c r="O15" s="45"/>
      <c r="P15" s="31"/>
      <c r="Q15" s="47"/>
    </row>
    <row r="16" spans="1:17">
      <c r="A16" s="124" t="s">
        <v>349</v>
      </c>
      <c r="B16" s="111" t="s">
        <v>352</v>
      </c>
      <c r="C16" s="34">
        <v>252</v>
      </c>
      <c r="D16" s="34">
        <v>244</v>
      </c>
      <c r="E16" s="34">
        <v>231</v>
      </c>
      <c r="F16" s="34">
        <v>216</v>
      </c>
      <c r="G16" s="34">
        <v>191</v>
      </c>
      <c r="H16" s="34">
        <v>180</v>
      </c>
      <c r="I16" s="34">
        <v>177</v>
      </c>
      <c r="J16" s="34">
        <v>105</v>
      </c>
      <c r="K16" s="47"/>
      <c r="L16" s="45"/>
      <c r="M16" s="12"/>
      <c r="N16" s="37"/>
      <c r="O16" s="45"/>
      <c r="P16" s="31"/>
      <c r="Q16" s="47"/>
    </row>
    <row r="17" spans="1:17" s="15" customFormat="1">
      <c r="A17" s="123" t="s">
        <v>350</v>
      </c>
      <c r="B17" s="112" t="s">
        <v>353</v>
      </c>
      <c r="C17" s="33">
        <f t="shared" ref="C17:J17" si="1">+C15+C16</f>
        <v>370</v>
      </c>
      <c r="D17" s="33">
        <f t="shared" si="1"/>
        <v>362</v>
      </c>
      <c r="E17" s="33">
        <f t="shared" si="1"/>
        <v>348</v>
      </c>
      <c r="F17" s="33">
        <f t="shared" si="1"/>
        <v>331</v>
      </c>
      <c r="G17" s="33">
        <f t="shared" si="1"/>
        <v>303</v>
      </c>
      <c r="H17" s="33">
        <f t="shared" si="1"/>
        <v>291</v>
      </c>
      <c r="I17" s="33">
        <f t="shared" si="1"/>
        <v>288</v>
      </c>
      <c r="J17" s="33">
        <f t="shared" si="1"/>
        <v>225</v>
      </c>
      <c r="K17" s="50"/>
      <c r="L17" s="75"/>
      <c r="M17" s="14"/>
      <c r="N17" s="39"/>
      <c r="O17" s="75"/>
      <c r="P17" s="33"/>
      <c r="Q17" s="50"/>
    </row>
    <row r="18" spans="1:17">
      <c r="A18" s="78"/>
      <c r="B18" s="64"/>
      <c r="C18" s="31"/>
      <c r="D18" s="31"/>
      <c r="E18" s="31"/>
      <c r="F18" s="31"/>
      <c r="G18" s="31"/>
      <c r="H18" s="31"/>
      <c r="I18" s="31"/>
      <c r="J18" s="31"/>
    </row>
    <row r="19" spans="1:17">
      <c r="A19" s="78"/>
      <c r="B19" s="64"/>
      <c r="C19" s="31"/>
      <c r="D19" s="31"/>
      <c r="E19" s="31"/>
      <c r="F19" s="31"/>
      <c r="G19" s="31"/>
      <c r="H19" s="31"/>
      <c r="I19" s="31"/>
      <c r="J19" s="31"/>
    </row>
    <row r="20" spans="1:17">
      <c r="A20" s="79" t="s">
        <v>324</v>
      </c>
      <c r="B20" s="79" t="s">
        <v>325</v>
      </c>
      <c r="C20" s="31"/>
      <c r="D20" s="31"/>
      <c r="E20" s="31"/>
      <c r="F20" s="31"/>
      <c r="G20" s="31"/>
      <c r="H20" s="31"/>
      <c r="I20" s="31"/>
      <c r="J20" s="31"/>
    </row>
    <row r="21" spans="1:17" ht="28.5" customHeight="1">
      <c r="A21" s="121" t="s">
        <v>356</v>
      </c>
      <c r="B21" s="121" t="s">
        <v>355</v>
      </c>
      <c r="C21" s="96" t="s">
        <v>45</v>
      </c>
      <c r="D21" s="96" t="s">
        <v>46</v>
      </c>
      <c r="E21" s="96" t="s">
        <v>47</v>
      </c>
      <c r="F21" s="96" t="s">
        <v>77</v>
      </c>
      <c r="G21" s="96" t="s">
        <v>48</v>
      </c>
      <c r="H21" s="96" t="s">
        <v>146</v>
      </c>
      <c r="I21" s="96" t="s">
        <v>49</v>
      </c>
      <c r="J21" s="96" t="s">
        <v>354</v>
      </c>
    </row>
    <row r="22" spans="1:17">
      <c r="A22" s="124" t="s">
        <v>348</v>
      </c>
      <c r="B22" s="111" t="s">
        <v>351</v>
      </c>
      <c r="C22" s="31">
        <v>0</v>
      </c>
      <c r="D22" s="31">
        <v>0</v>
      </c>
      <c r="E22" s="31">
        <v>5</v>
      </c>
      <c r="F22" s="31">
        <v>3</v>
      </c>
      <c r="G22" s="31">
        <v>1</v>
      </c>
      <c r="H22" s="31">
        <v>0</v>
      </c>
      <c r="I22" s="31">
        <v>5</v>
      </c>
      <c r="J22" s="31">
        <v>6</v>
      </c>
      <c r="K22" s="47"/>
      <c r="L22" s="45"/>
      <c r="M22" s="12"/>
      <c r="N22" s="37"/>
      <c r="O22" s="45"/>
      <c r="P22" s="31"/>
      <c r="Q22" s="47"/>
    </row>
    <row r="23" spans="1:17">
      <c r="A23" s="124" t="s">
        <v>349</v>
      </c>
      <c r="B23" s="111" t="s">
        <v>352</v>
      </c>
      <c r="C23" s="34">
        <v>25</v>
      </c>
      <c r="D23" s="34">
        <v>16</v>
      </c>
      <c r="E23" s="34">
        <v>56</v>
      </c>
      <c r="F23" s="34">
        <v>41</v>
      </c>
      <c r="G23" s="34">
        <v>15</v>
      </c>
      <c r="H23" s="34">
        <v>3</v>
      </c>
      <c r="I23" s="34">
        <v>33</v>
      </c>
      <c r="J23" s="34">
        <v>24</v>
      </c>
      <c r="K23" s="47"/>
      <c r="L23" s="45"/>
      <c r="M23" s="12"/>
      <c r="N23" s="37"/>
      <c r="O23" s="45"/>
      <c r="P23" s="31"/>
      <c r="Q23" s="47"/>
    </row>
    <row r="24" spans="1:17" s="15" customFormat="1">
      <c r="A24" s="123" t="s">
        <v>350</v>
      </c>
      <c r="B24" s="112" t="s">
        <v>353</v>
      </c>
      <c r="C24" s="33">
        <f>+C22+C23</f>
        <v>25</v>
      </c>
      <c r="D24" s="33">
        <f t="shared" ref="D24:J24" si="2">+D22+D23</f>
        <v>16</v>
      </c>
      <c r="E24" s="33">
        <f t="shared" si="2"/>
        <v>61</v>
      </c>
      <c r="F24" s="33">
        <f t="shared" si="2"/>
        <v>44</v>
      </c>
      <c r="G24" s="33">
        <f t="shared" si="2"/>
        <v>16</v>
      </c>
      <c r="H24" s="33">
        <f t="shared" si="2"/>
        <v>3</v>
      </c>
      <c r="I24" s="33">
        <f t="shared" si="2"/>
        <v>38</v>
      </c>
      <c r="J24" s="33">
        <f t="shared" si="2"/>
        <v>30</v>
      </c>
      <c r="K24" s="50"/>
      <c r="L24" s="75"/>
      <c r="M24" s="14"/>
      <c r="N24" s="39"/>
      <c r="O24" s="75"/>
      <c r="P24" s="33"/>
      <c r="Q24" s="50"/>
    </row>
    <row r="25" spans="1:17">
      <c r="C25" s="3"/>
      <c r="D25" s="3"/>
      <c r="E25" s="3"/>
      <c r="F25" s="3"/>
      <c r="G25" s="3"/>
      <c r="H25" s="3"/>
      <c r="I25" s="3"/>
      <c r="J25" s="3"/>
      <c r="K25" s="3"/>
    </row>
    <row r="26" spans="1:17">
      <c r="C26" s="80"/>
      <c r="D26" s="3"/>
      <c r="E26" s="3"/>
      <c r="F26" s="3"/>
      <c r="G26" s="3"/>
      <c r="H26" s="3"/>
      <c r="I26" s="3"/>
      <c r="J26" s="3"/>
      <c r="K26" s="3"/>
      <c r="L26" s="3"/>
    </row>
    <row r="29" spans="1:17">
      <c r="B29" s="1"/>
      <c r="C29" s="42"/>
    </row>
  </sheetData>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99" orientation="landscape" r:id="rId3"/>
</worksheet>
</file>

<file path=xl/worksheets/sheet2.xml><?xml version="1.0" encoding="utf-8"?>
<worksheet xmlns="http://schemas.openxmlformats.org/spreadsheetml/2006/main" xmlns:r="http://schemas.openxmlformats.org/officeDocument/2006/relationships">
  <sheetPr>
    <tabColor rgb="FF92D050"/>
    <pageSetUpPr fitToPage="1"/>
  </sheetPr>
  <dimension ref="A1:P56"/>
  <sheetViews>
    <sheetView showGridLines="0" topLeftCell="B1" zoomScale="85" zoomScaleNormal="85" zoomScaleSheetLayoutView="85" workbookViewId="0">
      <selection activeCell="B2" sqref="B2"/>
    </sheetView>
  </sheetViews>
  <sheetFormatPr defaultRowHeight="14.25" outlineLevelCol="1"/>
  <cols>
    <col min="1" max="1" width="41" style="1" customWidth="1"/>
    <col min="2" max="2" width="35.125" style="91" customWidth="1"/>
    <col min="3" max="5" width="10.5" style="1" customWidth="1"/>
    <col min="6" max="6" width="10.5" style="1" hidden="1" customWidth="1" outlineLevel="1"/>
    <col min="7" max="7" width="10.5" style="1" customWidth="1" collapsed="1"/>
    <col min="8" max="9" width="10.5" style="1" customWidth="1"/>
    <col min="10" max="10" width="1.625" style="1" customWidth="1"/>
    <col min="11" max="11" width="10.5" style="1" customWidth="1"/>
    <col min="12" max="12" width="10.375" style="1" customWidth="1"/>
    <col min="13" max="13" width="1.625" style="1" customWidth="1"/>
    <col min="14" max="15" width="10.375" style="1" customWidth="1"/>
    <col min="16" max="16384" width="9" style="1"/>
  </cols>
  <sheetData>
    <row r="1" spans="1:12">
      <c r="A1" s="63" t="s">
        <v>234</v>
      </c>
      <c r="B1" s="63" t="s">
        <v>235</v>
      </c>
    </row>
    <row r="3" spans="1:12" ht="15">
      <c r="A3" s="119" t="s">
        <v>237</v>
      </c>
      <c r="B3" s="79" t="s">
        <v>236</v>
      </c>
      <c r="K3" s="190" t="s">
        <v>452</v>
      </c>
      <c r="L3" s="190"/>
    </row>
    <row r="4" spans="1:12" ht="27" customHeight="1">
      <c r="A4" s="113" t="s">
        <v>1</v>
      </c>
      <c r="B4" s="113" t="s">
        <v>0</v>
      </c>
      <c r="C4" s="96" t="s">
        <v>45</v>
      </c>
      <c r="D4" s="96" t="s">
        <v>46</v>
      </c>
      <c r="E4" s="96" t="s">
        <v>47</v>
      </c>
      <c r="F4" s="97" t="s">
        <v>77</v>
      </c>
      <c r="G4" s="96" t="s">
        <v>48</v>
      </c>
      <c r="H4" s="96" t="s">
        <v>146</v>
      </c>
      <c r="I4" s="96" t="s">
        <v>49</v>
      </c>
      <c r="J4" s="92"/>
      <c r="K4" s="188" t="s">
        <v>451</v>
      </c>
      <c r="L4" s="189"/>
    </row>
    <row r="5" spans="1:12">
      <c r="A5" s="115"/>
      <c r="B5" s="93"/>
      <c r="C5" s="25"/>
      <c r="D5" s="25"/>
      <c r="E5" s="25"/>
      <c r="F5" s="25"/>
      <c r="G5" s="25"/>
      <c r="H5" s="25"/>
      <c r="I5" s="25"/>
      <c r="K5" s="114"/>
      <c r="L5" s="114"/>
    </row>
    <row r="6" spans="1:12">
      <c r="A6" s="117" t="s">
        <v>23</v>
      </c>
      <c r="B6" s="111" t="s">
        <v>2</v>
      </c>
      <c r="C6" s="12">
        <v>765889</v>
      </c>
      <c r="D6" s="12">
        <v>367712</v>
      </c>
      <c r="E6" s="12">
        <v>1376609</v>
      </c>
      <c r="F6" s="31" t="s">
        <v>240</v>
      </c>
      <c r="G6" s="12">
        <v>668615</v>
      </c>
      <c r="H6" s="12">
        <v>333576</v>
      </c>
      <c r="I6" s="12">
        <v>1274163</v>
      </c>
      <c r="K6" s="12">
        <f>+C6-G6</f>
        <v>97274</v>
      </c>
      <c r="L6" s="37">
        <f>IF(ISERROR(K6/G6),0,K6/G6)</f>
        <v>0.14548581769777824</v>
      </c>
    </row>
    <row r="7" spans="1:12">
      <c r="A7" s="117" t="s">
        <v>24</v>
      </c>
      <c r="B7" s="111" t="s">
        <v>3</v>
      </c>
      <c r="C7" s="20">
        <v>-396110</v>
      </c>
      <c r="D7" s="20">
        <v>-196572</v>
      </c>
      <c r="E7" s="20">
        <v>-772291</v>
      </c>
      <c r="F7" s="32" t="s">
        <v>240</v>
      </c>
      <c r="G7" s="20">
        <v>-395401</v>
      </c>
      <c r="H7" s="20">
        <v>-206377</v>
      </c>
      <c r="I7" s="20">
        <v>-812195</v>
      </c>
      <c r="K7" s="20">
        <f t="shared" ref="K7:K27" si="0">+C7-G7</f>
        <v>-709</v>
      </c>
      <c r="L7" s="38">
        <f t="shared" ref="L7:L27" si="1">IF(ISERROR(K7/G7),0,K7/G7)</f>
        <v>1.7931163552950043E-3</v>
      </c>
    </row>
    <row r="8" spans="1:12" s="15" customFormat="1">
      <c r="A8" s="118" t="s">
        <v>25</v>
      </c>
      <c r="B8" s="112" t="s">
        <v>4</v>
      </c>
      <c r="C8" s="14">
        <v>369779</v>
      </c>
      <c r="D8" s="14">
        <v>171140</v>
      </c>
      <c r="E8" s="14">
        <v>604318</v>
      </c>
      <c r="F8" s="33" t="s">
        <v>240</v>
      </c>
      <c r="G8" s="14">
        <v>273214</v>
      </c>
      <c r="H8" s="14">
        <v>127199</v>
      </c>
      <c r="I8" s="14">
        <v>461968</v>
      </c>
      <c r="K8" s="14">
        <f t="shared" si="0"/>
        <v>96565</v>
      </c>
      <c r="L8" s="39">
        <f t="shared" si="1"/>
        <v>0.35344089248720784</v>
      </c>
    </row>
    <row r="9" spans="1:12">
      <c r="A9" s="117"/>
      <c r="B9" s="111"/>
      <c r="C9" s="12"/>
      <c r="D9" s="12"/>
      <c r="E9" s="12"/>
      <c r="F9" s="31"/>
      <c r="G9" s="12"/>
      <c r="H9" s="12"/>
      <c r="I9" s="12"/>
      <c r="K9" s="12"/>
      <c r="L9" s="37"/>
    </row>
    <row r="10" spans="1:12">
      <c r="A10" s="117" t="s">
        <v>26</v>
      </c>
      <c r="B10" s="111" t="s">
        <v>5</v>
      </c>
      <c r="C10" s="12">
        <v>150273</v>
      </c>
      <c r="D10" s="12">
        <v>72144</v>
      </c>
      <c r="E10" s="12">
        <v>305736</v>
      </c>
      <c r="F10" s="31" t="s">
        <v>240</v>
      </c>
      <c r="G10" s="12">
        <v>148215</v>
      </c>
      <c r="H10" s="12">
        <v>71034</v>
      </c>
      <c r="I10" s="12">
        <v>281884</v>
      </c>
      <c r="K10" s="12">
        <f t="shared" si="0"/>
        <v>2058</v>
      </c>
      <c r="L10" s="37">
        <f t="shared" si="1"/>
        <v>1.3885234288027527E-2</v>
      </c>
    </row>
    <row r="11" spans="1:12">
      <c r="A11" s="117" t="s">
        <v>27</v>
      </c>
      <c r="B11" s="111" t="s">
        <v>6</v>
      </c>
      <c r="C11" s="20">
        <v>-18021</v>
      </c>
      <c r="D11" s="20">
        <v>-8083</v>
      </c>
      <c r="E11" s="20">
        <v>-34209</v>
      </c>
      <c r="F11" s="32" t="s">
        <v>240</v>
      </c>
      <c r="G11" s="20">
        <v>-16476</v>
      </c>
      <c r="H11" s="20">
        <v>-8115</v>
      </c>
      <c r="I11" s="20">
        <v>-33514</v>
      </c>
      <c r="K11" s="20">
        <f t="shared" si="0"/>
        <v>-1545</v>
      </c>
      <c r="L11" s="38">
        <f t="shared" si="1"/>
        <v>9.3772760378732709E-2</v>
      </c>
    </row>
    <row r="12" spans="1:12" s="15" customFormat="1">
      <c r="A12" s="118" t="s">
        <v>28</v>
      </c>
      <c r="B12" s="112" t="s">
        <v>7</v>
      </c>
      <c r="C12" s="14">
        <v>132252</v>
      </c>
      <c r="D12" s="14">
        <v>64061</v>
      </c>
      <c r="E12" s="14">
        <v>271527</v>
      </c>
      <c r="F12" s="33" t="s">
        <v>240</v>
      </c>
      <c r="G12" s="14">
        <v>131739</v>
      </c>
      <c r="H12" s="14">
        <v>62919</v>
      </c>
      <c r="I12" s="14">
        <v>248370</v>
      </c>
      <c r="K12" s="14">
        <f t="shared" si="0"/>
        <v>513</v>
      </c>
      <c r="L12" s="39">
        <f t="shared" si="1"/>
        <v>3.8940632614487738E-3</v>
      </c>
    </row>
    <row r="13" spans="1:12">
      <c r="A13" s="117"/>
      <c r="B13" s="111"/>
      <c r="C13" s="12"/>
      <c r="D13" s="12"/>
      <c r="E13" s="12"/>
      <c r="F13" s="31"/>
      <c r="G13" s="12"/>
      <c r="H13" s="12"/>
      <c r="I13" s="12"/>
      <c r="K13" s="12"/>
      <c r="L13" s="37"/>
    </row>
    <row r="14" spans="1:12">
      <c r="A14" s="117" t="s">
        <v>29</v>
      </c>
      <c r="B14" s="111" t="s">
        <v>8</v>
      </c>
      <c r="C14" s="12">
        <v>3554</v>
      </c>
      <c r="D14" s="12">
        <v>0</v>
      </c>
      <c r="E14" s="12">
        <v>3147</v>
      </c>
      <c r="F14" s="31" t="s">
        <v>240</v>
      </c>
      <c r="G14" s="12">
        <v>3147</v>
      </c>
      <c r="H14" s="12">
        <v>66</v>
      </c>
      <c r="I14" s="12">
        <v>3525</v>
      </c>
      <c r="K14" s="12">
        <f t="shared" si="0"/>
        <v>407</v>
      </c>
      <c r="L14" s="37">
        <f t="shared" si="1"/>
        <v>0.12932952017794724</v>
      </c>
    </row>
    <row r="15" spans="1:12">
      <c r="A15" s="117" t="s">
        <v>30</v>
      </c>
      <c r="B15" s="111" t="s">
        <v>9</v>
      </c>
      <c r="C15" s="12">
        <v>53967</v>
      </c>
      <c r="D15" s="12">
        <v>38247</v>
      </c>
      <c r="E15" s="12">
        <v>143539</v>
      </c>
      <c r="F15" s="31" t="s">
        <v>240</v>
      </c>
      <c r="G15" s="12">
        <v>52529</v>
      </c>
      <c r="H15" s="12">
        <v>29296</v>
      </c>
      <c r="I15" s="12">
        <v>203450</v>
      </c>
      <c r="K15" s="12">
        <f t="shared" si="0"/>
        <v>1438</v>
      </c>
      <c r="L15" s="37">
        <f t="shared" si="1"/>
        <v>2.7375354566049229E-2</v>
      </c>
    </row>
    <row r="16" spans="1:12">
      <c r="A16" s="117" t="s">
        <v>31</v>
      </c>
      <c r="B16" s="111" t="s">
        <v>10</v>
      </c>
      <c r="C16" s="12">
        <v>-926</v>
      </c>
      <c r="D16" s="12">
        <v>-844</v>
      </c>
      <c r="E16" s="12">
        <v>1476</v>
      </c>
      <c r="F16" s="31" t="s">
        <v>240</v>
      </c>
      <c r="G16" s="12">
        <v>1915</v>
      </c>
      <c r="H16" s="12">
        <v>-363</v>
      </c>
      <c r="I16" s="12">
        <v>15726</v>
      </c>
      <c r="K16" s="12">
        <f t="shared" si="0"/>
        <v>-2841</v>
      </c>
      <c r="L16" s="37">
        <f t="shared" si="1"/>
        <v>-1.4835509138381202</v>
      </c>
    </row>
    <row r="17" spans="1:15">
      <c r="A17" s="117" t="s">
        <v>32</v>
      </c>
      <c r="B17" s="111" t="s">
        <v>11</v>
      </c>
      <c r="C17" s="12">
        <v>31706</v>
      </c>
      <c r="D17" s="12">
        <v>13146</v>
      </c>
      <c r="E17" s="12">
        <v>51948</v>
      </c>
      <c r="F17" s="31" t="s">
        <v>240</v>
      </c>
      <c r="G17" s="12">
        <v>20807</v>
      </c>
      <c r="H17" s="12">
        <v>9340</v>
      </c>
      <c r="I17" s="12">
        <v>83743</v>
      </c>
      <c r="K17" s="12">
        <f t="shared" si="0"/>
        <v>10899</v>
      </c>
      <c r="L17" s="37">
        <f t="shared" si="1"/>
        <v>0.52381410102369397</v>
      </c>
    </row>
    <row r="18" spans="1:15" ht="25.5">
      <c r="A18" s="117" t="s">
        <v>41</v>
      </c>
      <c r="B18" s="111" t="s">
        <v>12</v>
      </c>
      <c r="C18" s="12">
        <v>-53648</v>
      </c>
      <c r="D18" s="12">
        <v>-23149</v>
      </c>
      <c r="E18" s="12">
        <v>-134162</v>
      </c>
      <c r="F18" s="31" t="s">
        <v>240</v>
      </c>
      <c r="G18" s="12">
        <v>-74786</v>
      </c>
      <c r="H18" s="12">
        <v>-26161</v>
      </c>
      <c r="I18" s="12">
        <v>-106504</v>
      </c>
      <c r="K18" s="12">
        <f t="shared" si="0"/>
        <v>21138</v>
      </c>
      <c r="L18" s="37">
        <f t="shared" si="1"/>
        <v>-0.28264648463616182</v>
      </c>
    </row>
    <row r="19" spans="1:15">
      <c r="A19" s="117" t="s">
        <v>33</v>
      </c>
      <c r="B19" s="111" t="s">
        <v>13</v>
      </c>
      <c r="C19" s="12">
        <v>-410049</v>
      </c>
      <c r="D19" s="12">
        <v>-194384</v>
      </c>
      <c r="E19" s="12">
        <v>-713975</v>
      </c>
      <c r="F19" s="31" t="s">
        <v>240</v>
      </c>
      <c r="G19" s="12">
        <v>-337157</v>
      </c>
      <c r="H19" s="12">
        <v>-167957</v>
      </c>
      <c r="I19" s="12">
        <v>-673770</v>
      </c>
      <c r="K19" s="12">
        <f t="shared" si="0"/>
        <v>-72892</v>
      </c>
      <c r="L19" s="37">
        <f t="shared" si="1"/>
        <v>0.21619601550612919</v>
      </c>
    </row>
    <row r="20" spans="1:15">
      <c r="A20" s="117" t="s">
        <v>34</v>
      </c>
      <c r="B20" s="111" t="s">
        <v>14</v>
      </c>
      <c r="C20" s="13">
        <v>-54577</v>
      </c>
      <c r="D20" s="13">
        <v>-29510</v>
      </c>
      <c r="E20" s="13">
        <v>-102627</v>
      </c>
      <c r="F20" s="34" t="s">
        <v>240</v>
      </c>
      <c r="G20" s="13">
        <v>-52330</v>
      </c>
      <c r="H20" s="13">
        <v>-26327</v>
      </c>
      <c r="I20" s="13">
        <v>-119917</v>
      </c>
      <c r="K20" s="13">
        <f t="shared" si="0"/>
        <v>-2247</v>
      </c>
      <c r="L20" s="40">
        <f t="shared" si="1"/>
        <v>4.2939040703229507E-2</v>
      </c>
    </row>
    <row r="21" spans="1:15" s="15" customFormat="1">
      <c r="A21" s="118" t="s">
        <v>35</v>
      </c>
      <c r="B21" s="112" t="s">
        <v>15</v>
      </c>
      <c r="C21" s="14">
        <v>72058</v>
      </c>
      <c r="D21" s="14">
        <v>38707</v>
      </c>
      <c r="E21" s="14">
        <v>125191</v>
      </c>
      <c r="F21" s="33" t="s">
        <v>240</v>
      </c>
      <c r="G21" s="14">
        <v>19078</v>
      </c>
      <c r="H21" s="14">
        <v>8012</v>
      </c>
      <c r="I21" s="14">
        <v>116591</v>
      </c>
      <c r="K21" s="14">
        <f t="shared" si="0"/>
        <v>52980</v>
      </c>
      <c r="L21" s="39">
        <f t="shared" si="1"/>
        <v>2.7770206520599645</v>
      </c>
    </row>
    <row r="22" spans="1:15" ht="25.5">
      <c r="A22" s="117" t="s">
        <v>36</v>
      </c>
      <c r="B22" s="111" t="s">
        <v>16</v>
      </c>
      <c r="C22" s="13">
        <v>2009</v>
      </c>
      <c r="D22" s="13">
        <v>925</v>
      </c>
      <c r="E22" s="13">
        <v>1674</v>
      </c>
      <c r="F22" s="34" t="s">
        <v>240</v>
      </c>
      <c r="G22" s="13">
        <v>208</v>
      </c>
      <c r="H22" s="13">
        <v>28</v>
      </c>
      <c r="I22" s="13">
        <v>-26</v>
      </c>
      <c r="K22" s="13">
        <f t="shared" si="0"/>
        <v>1801</v>
      </c>
      <c r="L22" s="40">
        <f t="shared" si="1"/>
        <v>8.6586538461538467</v>
      </c>
    </row>
    <row r="23" spans="1:15" s="15" customFormat="1">
      <c r="A23" s="118" t="s">
        <v>37</v>
      </c>
      <c r="B23" s="112" t="s">
        <v>17</v>
      </c>
      <c r="C23" s="14">
        <v>74067</v>
      </c>
      <c r="D23" s="14">
        <v>39632</v>
      </c>
      <c r="E23" s="14">
        <v>126865</v>
      </c>
      <c r="F23" s="33" t="s">
        <v>240</v>
      </c>
      <c r="G23" s="14">
        <v>19286</v>
      </c>
      <c r="H23" s="14">
        <v>8040</v>
      </c>
      <c r="I23" s="14">
        <v>116565</v>
      </c>
      <c r="K23" s="14">
        <f t="shared" si="0"/>
        <v>54781</v>
      </c>
      <c r="L23" s="39">
        <f t="shared" si="1"/>
        <v>2.8404542154931036</v>
      </c>
    </row>
    <row r="24" spans="1:15" ht="15" thickBot="1">
      <c r="A24" s="117" t="s">
        <v>38</v>
      </c>
      <c r="B24" s="111" t="s">
        <v>18</v>
      </c>
      <c r="C24" s="16">
        <v>-13785</v>
      </c>
      <c r="D24" s="16">
        <v>-5803</v>
      </c>
      <c r="E24" s="16">
        <v>-14524</v>
      </c>
      <c r="F24" s="35" t="s">
        <v>240</v>
      </c>
      <c r="G24" s="16">
        <v>4009</v>
      </c>
      <c r="H24" s="16">
        <v>1637</v>
      </c>
      <c r="I24" s="16">
        <v>-15922</v>
      </c>
      <c r="K24" s="16">
        <f t="shared" si="0"/>
        <v>-17794</v>
      </c>
      <c r="L24" s="41">
        <f t="shared" si="1"/>
        <v>-4.438513344973809</v>
      </c>
    </row>
    <row r="25" spans="1:15" s="15" customFormat="1" ht="15" thickTop="1">
      <c r="A25" s="118" t="s">
        <v>39</v>
      </c>
      <c r="B25" s="112" t="s">
        <v>19</v>
      </c>
      <c r="C25" s="14">
        <v>60282</v>
      </c>
      <c r="D25" s="14">
        <v>33829</v>
      </c>
      <c r="E25" s="14">
        <v>112341</v>
      </c>
      <c r="F25" s="33" t="s">
        <v>240</v>
      </c>
      <c r="G25" s="14">
        <v>23295</v>
      </c>
      <c r="H25" s="14">
        <v>9677</v>
      </c>
      <c r="I25" s="14">
        <v>100643</v>
      </c>
      <c r="K25" s="14">
        <f t="shared" si="0"/>
        <v>36987</v>
      </c>
      <c r="L25" s="39">
        <f t="shared" si="1"/>
        <v>1.5877656149388282</v>
      </c>
    </row>
    <row r="26" spans="1:15" ht="25.5">
      <c r="A26" s="117" t="s">
        <v>40</v>
      </c>
      <c r="B26" s="111" t="s">
        <v>20</v>
      </c>
      <c r="C26" s="12">
        <v>60282</v>
      </c>
      <c r="D26" s="12">
        <v>33829</v>
      </c>
      <c r="E26" s="12">
        <v>112341</v>
      </c>
      <c r="F26" s="31" t="s">
        <v>240</v>
      </c>
      <c r="G26" s="12">
        <v>23295</v>
      </c>
      <c r="H26" s="12">
        <v>9677</v>
      </c>
      <c r="I26" s="12">
        <v>100643</v>
      </c>
      <c r="K26" s="12">
        <f t="shared" si="0"/>
        <v>36987</v>
      </c>
      <c r="L26" s="37">
        <f t="shared" si="1"/>
        <v>1.5877656149388282</v>
      </c>
    </row>
    <row r="27" spans="1:15" s="15" customFormat="1" ht="25.5">
      <c r="A27" s="118" t="s">
        <v>42</v>
      </c>
      <c r="B27" s="112" t="s">
        <v>329</v>
      </c>
      <c r="C27" s="17">
        <f>C26*1000/43136764</f>
        <v>1.3974622667569594</v>
      </c>
      <c r="D27" s="17">
        <f>D26*1000/43136764</f>
        <v>0.78422665177202444</v>
      </c>
      <c r="E27" s="17">
        <f>E26*1000/43136764</f>
        <v>2.6042982732779865</v>
      </c>
      <c r="F27" s="36" t="s">
        <v>240</v>
      </c>
      <c r="G27" s="17">
        <f>G26*1000/43136764</f>
        <v>0.54002660004816305</v>
      </c>
      <c r="H27" s="17">
        <f>H26*1000/43136764</f>
        <v>0.22433300745507939</v>
      </c>
      <c r="I27" s="17">
        <f>I26*1000/43136764</f>
        <v>2.3331142781132121</v>
      </c>
      <c r="K27" s="17">
        <f t="shared" si="0"/>
        <v>0.85743566670879634</v>
      </c>
      <c r="L27" s="39">
        <f t="shared" si="1"/>
        <v>1.5877656149388284</v>
      </c>
    </row>
    <row r="28" spans="1:15">
      <c r="A28" s="18"/>
      <c r="C28" s="65"/>
      <c r="D28" s="65"/>
      <c r="E28" s="65"/>
      <c r="F28" s="65"/>
      <c r="G28" s="65"/>
      <c r="H28" s="65"/>
      <c r="I28" s="65"/>
    </row>
    <row r="30" spans="1:15" ht="15">
      <c r="A30" s="11" t="s">
        <v>238</v>
      </c>
      <c r="B30" s="77" t="s">
        <v>239</v>
      </c>
      <c r="K30" s="190" t="s">
        <v>452</v>
      </c>
      <c r="L30" s="190"/>
      <c r="M30" s="133"/>
      <c r="N30" s="190" t="s">
        <v>463</v>
      </c>
      <c r="O30" s="190"/>
    </row>
    <row r="31" spans="1:15" ht="27" customHeight="1">
      <c r="A31" s="113" t="s">
        <v>1</v>
      </c>
      <c r="B31" s="113" t="s">
        <v>0</v>
      </c>
      <c r="C31" s="96" t="s">
        <v>45</v>
      </c>
      <c r="D31" s="96" t="s">
        <v>46</v>
      </c>
      <c r="E31" s="96" t="s">
        <v>47</v>
      </c>
      <c r="F31" s="96" t="s">
        <v>77</v>
      </c>
      <c r="G31" s="96" t="s">
        <v>48</v>
      </c>
      <c r="H31" s="96" t="s">
        <v>146</v>
      </c>
      <c r="I31" s="96" t="s">
        <v>49</v>
      </c>
      <c r="K31" s="188" t="s">
        <v>451</v>
      </c>
      <c r="L31" s="189"/>
      <c r="N31" s="188" t="s">
        <v>453</v>
      </c>
      <c r="O31" s="189"/>
    </row>
    <row r="32" spans="1:15">
      <c r="A32" s="115"/>
      <c r="B32" s="116"/>
      <c r="C32" s="25"/>
      <c r="D32" s="25"/>
      <c r="E32" s="25"/>
      <c r="F32" s="25"/>
      <c r="G32" s="25"/>
      <c r="H32" s="25"/>
      <c r="I32" s="25"/>
      <c r="K32" s="114"/>
      <c r="L32" s="114"/>
      <c r="N32" s="114"/>
      <c r="O32" s="114"/>
    </row>
    <row r="33" spans="1:16">
      <c r="A33" s="117" t="s">
        <v>23</v>
      </c>
      <c r="B33" s="111" t="s">
        <v>2</v>
      </c>
      <c r="C33" s="12">
        <f>+C6-D6</f>
        <v>398177</v>
      </c>
      <c r="D33" s="12">
        <f>+D6</f>
        <v>367712</v>
      </c>
      <c r="E33" s="31" t="s">
        <v>240</v>
      </c>
      <c r="F33" s="31" t="s">
        <v>240</v>
      </c>
      <c r="G33" s="12">
        <f>+G6-H6</f>
        <v>335039</v>
      </c>
      <c r="H33" s="12">
        <f>+H6</f>
        <v>333576</v>
      </c>
      <c r="I33" s="31" t="s">
        <v>240</v>
      </c>
      <c r="K33" s="12">
        <f t="shared" ref="K33:K54" si="2">+C33-G33</f>
        <v>63138</v>
      </c>
      <c r="L33" s="37">
        <f t="shared" ref="L33:L54" si="3">IF(ISERROR(K33/G33),0,K33/G33)</f>
        <v>0.1884497028704121</v>
      </c>
      <c r="N33" s="12">
        <f>+C33-D33</f>
        <v>30465</v>
      </c>
      <c r="O33" s="37">
        <f>IF(ISERROR(N33/D33),0,N33/D33)</f>
        <v>8.2850165346793139E-2</v>
      </c>
    </row>
    <row r="34" spans="1:16">
      <c r="A34" s="117" t="s">
        <v>24</v>
      </c>
      <c r="B34" s="111" t="s">
        <v>3</v>
      </c>
      <c r="C34" s="20">
        <f t="shared" ref="C34:C35" si="4">+C7-D7</f>
        <v>-199538</v>
      </c>
      <c r="D34" s="20">
        <f t="shared" ref="D34:D53" si="5">+D7</f>
        <v>-196572</v>
      </c>
      <c r="E34" s="32" t="s">
        <v>240</v>
      </c>
      <c r="F34" s="32" t="s">
        <v>240</v>
      </c>
      <c r="G34" s="20">
        <f t="shared" ref="G34:G35" si="6">+G7-H7</f>
        <v>-189024</v>
      </c>
      <c r="H34" s="20">
        <f t="shared" ref="H34:H53" si="7">+H7</f>
        <v>-206377</v>
      </c>
      <c r="I34" s="32" t="s">
        <v>240</v>
      </c>
      <c r="K34" s="20">
        <f t="shared" si="2"/>
        <v>-10514</v>
      </c>
      <c r="L34" s="38">
        <f t="shared" si="3"/>
        <v>5.5622566446588792E-2</v>
      </c>
      <c r="N34" s="20">
        <f t="shared" ref="N34:N54" si="8">+C34-D34</f>
        <v>-2966</v>
      </c>
      <c r="O34" s="38">
        <f t="shared" ref="O34:O54" si="9">IF(ISERROR(N34/D34),0,N34/D34)</f>
        <v>1.5088618928433347E-2</v>
      </c>
    </row>
    <row r="35" spans="1:16" s="15" customFormat="1">
      <c r="A35" s="118" t="s">
        <v>25</v>
      </c>
      <c r="B35" s="112" t="s">
        <v>4</v>
      </c>
      <c r="C35" s="14">
        <f t="shared" si="4"/>
        <v>198639</v>
      </c>
      <c r="D35" s="14">
        <f t="shared" si="5"/>
        <v>171140</v>
      </c>
      <c r="E35" s="33" t="s">
        <v>240</v>
      </c>
      <c r="F35" s="33" t="s">
        <v>240</v>
      </c>
      <c r="G35" s="14">
        <f t="shared" si="6"/>
        <v>146015</v>
      </c>
      <c r="H35" s="14">
        <f t="shared" si="7"/>
        <v>127199</v>
      </c>
      <c r="I35" s="33" t="s">
        <v>240</v>
      </c>
      <c r="K35" s="14">
        <f t="shared" si="2"/>
        <v>52624</v>
      </c>
      <c r="L35" s="39">
        <f t="shared" si="3"/>
        <v>0.36040132863062013</v>
      </c>
      <c r="N35" s="14">
        <f t="shared" si="8"/>
        <v>27499</v>
      </c>
      <c r="O35" s="39">
        <f t="shared" si="9"/>
        <v>0.16068131354446652</v>
      </c>
      <c r="P35" s="1"/>
    </row>
    <row r="36" spans="1:16">
      <c r="A36" s="117"/>
      <c r="B36" s="111"/>
      <c r="C36" s="12"/>
      <c r="D36" s="12"/>
      <c r="E36" s="31"/>
      <c r="F36" s="31"/>
      <c r="G36" s="12"/>
      <c r="H36" s="12"/>
      <c r="I36" s="31"/>
      <c r="K36" s="12"/>
      <c r="L36" s="37"/>
      <c r="N36" s="12"/>
      <c r="O36" s="37"/>
    </row>
    <row r="37" spans="1:16">
      <c r="A37" s="117" t="s">
        <v>26</v>
      </c>
      <c r="B37" s="111" t="s">
        <v>5</v>
      </c>
      <c r="C37" s="12">
        <f t="shared" ref="C37:C39" si="10">+C10-D10</f>
        <v>78129</v>
      </c>
      <c r="D37" s="12">
        <f t="shared" si="5"/>
        <v>72144</v>
      </c>
      <c r="E37" s="31" t="s">
        <v>240</v>
      </c>
      <c r="F37" s="31" t="s">
        <v>240</v>
      </c>
      <c r="G37" s="12">
        <f t="shared" ref="G37:G39" si="11">+G10-H10</f>
        <v>77181</v>
      </c>
      <c r="H37" s="12">
        <f t="shared" si="7"/>
        <v>71034</v>
      </c>
      <c r="I37" s="31" t="s">
        <v>240</v>
      </c>
      <c r="K37" s="12">
        <f t="shared" si="2"/>
        <v>948</v>
      </c>
      <c r="L37" s="37">
        <f t="shared" si="3"/>
        <v>1.2282815718894547E-2</v>
      </c>
      <c r="N37" s="12">
        <f t="shared" si="8"/>
        <v>5985</v>
      </c>
      <c r="O37" s="37">
        <f t="shared" si="9"/>
        <v>8.2959081836327345E-2</v>
      </c>
    </row>
    <row r="38" spans="1:16">
      <c r="A38" s="117" t="s">
        <v>27</v>
      </c>
      <c r="B38" s="111" t="s">
        <v>6</v>
      </c>
      <c r="C38" s="20">
        <f t="shared" si="10"/>
        <v>-9938</v>
      </c>
      <c r="D38" s="20">
        <f t="shared" si="5"/>
        <v>-8083</v>
      </c>
      <c r="E38" s="32" t="s">
        <v>240</v>
      </c>
      <c r="F38" s="32" t="s">
        <v>240</v>
      </c>
      <c r="G38" s="20">
        <f t="shared" si="11"/>
        <v>-8361</v>
      </c>
      <c r="H38" s="20">
        <f t="shared" si="7"/>
        <v>-8115</v>
      </c>
      <c r="I38" s="32" t="s">
        <v>240</v>
      </c>
      <c r="K38" s="20">
        <f t="shared" si="2"/>
        <v>-1577</v>
      </c>
      <c r="L38" s="38">
        <f t="shared" si="3"/>
        <v>0.18861380217677312</v>
      </c>
      <c r="N38" s="20">
        <f t="shared" si="8"/>
        <v>-1855</v>
      </c>
      <c r="O38" s="38">
        <f t="shared" si="9"/>
        <v>0.22949399975256712</v>
      </c>
    </row>
    <row r="39" spans="1:16" s="15" customFormat="1">
      <c r="A39" s="118" t="s">
        <v>28</v>
      </c>
      <c r="B39" s="112" t="s">
        <v>7</v>
      </c>
      <c r="C39" s="14">
        <f t="shared" si="10"/>
        <v>68191</v>
      </c>
      <c r="D39" s="14">
        <f t="shared" si="5"/>
        <v>64061</v>
      </c>
      <c r="E39" s="33" t="s">
        <v>240</v>
      </c>
      <c r="F39" s="33" t="s">
        <v>240</v>
      </c>
      <c r="G39" s="14">
        <f t="shared" si="11"/>
        <v>68820</v>
      </c>
      <c r="H39" s="14">
        <f t="shared" si="7"/>
        <v>62919</v>
      </c>
      <c r="I39" s="33" t="s">
        <v>240</v>
      </c>
      <c r="K39" s="14">
        <f t="shared" si="2"/>
        <v>-629</v>
      </c>
      <c r="L39" s="39">
        <f t="shared" si="3"/>
        <v>-9.1397849462365593E-3</v>
      </c>
      <c r="N39" s="14">
        <f t="shared" si="8"/>
        <v>4130</v>
      </c>
      <c r="O39" s="39">
        <f t="shared" si="9"/>
        <v>6.4469802219759287E-2</v>
      </c>
      <c r="P39" s="1"/>
    </row>
    <row r="40" spans="1:16">
      <c r="A40" s="117"/>
      <c r="B40" s="111"/>
      <c r="C40" s="12"/>
      <c r="D40" s="12"/>
      <c r="E40" s="31"/>
      <c r="F40" s="31"/>
      <c r="G40" s="12"/>
      <c r="H40" s="12"/>
      <c r="I40" s="31"/>
      <c r="K40" s="12"/>
      <c r="L40" s="37"/>
      <c r="N40" s="12"/>
      <c r="O40" s="37"/>
    </row>
    <row r="41" spans="1:16">
      <c r="A41" s="117" t="s">
        <v>29</v>
      </c>
      <c r="B41" s="111" t="s">
        <v>8</v>
      </c>
      <c r="C41" s="12">
        <f t="shared" ref="C41:C53" si="12">+C14-D14</f>
        <v>3554</v>
      </c>
      <c r="D41" s="12">
        <f t="shared" si="5"/>
        <v>0</v>
      </c>
      <c r="E41" s="31" t="s">
        <v>240</v>
      </c>
      <c r="F41" s="31" t="s">
        <v>240</v>
      </c>
      <c r="G41" s="12">
        <f t="shared" ref="G41:G53" si="13">+G14-H14</f>
        <v>3081</v>
      </c>
      <c r="H41" s="12">
        <f t="shared" si="7"/>
        <v>66</v>
      </c>
      <c r="I41" s="31" t="s">
        <v>240</v>
      </c>
      <c r="K41" s="12">
        <f t="shared" si="2"/>
        <v>473</v>
      </c>
      <c r="L41" s="37">
        <f t="shared" si="3"/>
        <v>0.15352158390133075</v>
      </c>
      <c r="N41" s="12">
        <f t="shared" si="8"/>
        <v>3554</v>
      </c>
      <c r="O41" s="37">
        <f t="shared" si="9"/>
        <v>0</v>
      </c>
    </row>
    <row r="42" spans="1:16">
      <c r="A42" s="117" t="s">
        <v>30</v>
      </c>
      <c r="B42" s="111" t="s">
        <v>9</v>
      </c>
      <c r="C42" s="12">
        <f t="shared" si="12"/>
        <v>15720</v>
      </c>
      <c r="D42" s="12">
        <f t="shared" si="5"/>
        <v>38247</v>
      </c>
      <c r="E42" s="31" t="s">
        <v>240</v>
      </c>
      <c r="F42" s="31" t="s">
        <v>240</v>
      </c>
      <c r="G42" s="12">
        <f t="shared" si="13"/>
        <v>23233</v>
      </c>
      <c r="H42" s="12">
        <f t="shared" si="7"/>
        <v>29296</v>
      </c>
      <c r="I42" s="31" t="s">
        <v>240</v>
      </c>
      <c r="K42" s="12">
        <f t="shared" si="2"/>
        <v>-7513</v>
      </c>
      <c r="L42" s="37">
        <f t="shared" si="3"/>
        <v>-0.32337623208367411</v>
      </c>
      <c r="N42" s="12">
        <f t="shared" si="8"/>
        <v>-22527</v>
      </c>
      <c r="O42" s="37">
        <f t="shared" si="9"/>
        <v>-0.58898737155855363</v>
      </c>
    </row>
    <row r="43" spans="1:16">
      <c r="A43" s="117" t="s">
        <v>31</v>
      </c>
      <c r="B43" s="111" t="s">
        <v>10</v>
      </c>
      <c r="C43" s="12">
        <f t="shared" si="12"/>
        <v>-82</v>
      </c>
      <c r="D43" s="12">
        <f t="shared" si="5"/>
        <v>-844</v>
      </c>
      <c r="E43" s="31" t="s">
        <v>240</v>
      </c>
      <c r="F43" s="31" t="s">
        <v>240</v>
      </c>
      <c r="G43" s="12">
        <f t="shared" si="13"/>
        <v>2278</v>
      </c>
      <c r="H43" s="12">
        <f t="shared" si="7"/>
        <v>-363</v>
      </c>
      <c r="I43" s="31" t="s">
        <v>240</v>
      </c>
      <c r="K43" s="12">
        <f t="shared" si="2"/>
        <v>-2360</v>
      </c>
      <c r="L43" s="37">
        <f t="shared" si="3"/>
        <v>-1.0359964881474979</v>
      </c>
      <c r="N43" s="12">
        <f t="shared" si="8"/>
        <v>762</v>
      </c>
      <c r="O43" s="37">
        <f t="shared" si="9"/>
        <v>-0.90284360189573465</v>
      </c>
    </row>
    <row r="44" spans="1:16">
      <c r="A44" s="117" t="s">
        <v>32</v>
      </c>
      <c r="B44" s="111" t="s">
        <v>11</v>
      </c>
      <c r="C44" s="12">
        <f t="shared" si="12"/>
        <v>18560</v>
      </c>
      <c r="D44" s="12">
        <f t="shared" si="5"/>
        <v>13146</v>
      </c>
      <c r="E44" s="31" t="s">
        <v>240</v>
      </c>
      <c r="F44" s="31" t="s">
        <v>240</v>
      </c>
      <c r="G44" s="12">
        <f t="shared" si="13"/>
        <v>11467</v>
      </c>
      <c r="H44" s="12">
        <f t="shared" si="7"/>
        <v>9340</v>
      </c>
      <c r="I44" s="31" t="s">
        <v>240</v>
      </c>
      <c r="K44" s="12">
        <f t="shared" si="2"/>
        <v>7093</v>
      </c>
      <c r="L44" s="37">
        <f t="shared" si="3"/>
        <v>0.61855760006976546</v>
      </c>
      <c r="N44" s="12">
        <f t="shared" si="8"/>
        <v>5414</v>
      </c>
      <c r="O44" s="37">
        <f t="shared" si="9"/>
        <v>0.41183630001521376</v>
      </c>
    </row>
    <row r="45" spans="1:16" ht="25.5">
      <c r="A45" s="117" t="s">
        <v>41</v>
      </c>
      <c r="B45" s="111" t="s">
        <v>12</v>
      </c>
      <c r="C45" s="12">
        <f t="shared" si="12"/>
        <v>-30499</v>
      </c>
      <c r="D45" s="12">
        <f t="shared" si="5"/>
        <v>-23149</v>
      </c>
      <c r="E45" s="31" t="s">
        <v>240</v>
      </c>
      <c r="F45" s="31" t="s">
        <v>240</v>
      </c>
      <c r="G45" s="12">
        <f t="shared" si="13"/>
        <v>-48625</v>
      </c>
      <c r="H45" s="12">
        <f t="shared" si="7"/>
        <v>-26161</v>
      </c>
      <c r="I45" s="31" t="s">
        <v>240</v>
      </c>
      <c r="K45" s="12">
        <f t="shared" si="2"/>
        <v>18126</v>
      </c>
      <c r="L45" s="37">
        <f t="shared" si="3"/>
        <v>-0.37277120822622106</v>
      </c>
      <c r="N45" s="12">
        <f t="shared" si="8"/>
        <v>-7350</v>
      </c>
      <c r="O45" s="37">
        <f t="shared" si="9"/>
        <v>0.31750831569398247</v>
      </c>
    </row>
    <row r="46" spans="1:16">
      <c r="A46" s="117" t="s">
        <v>33</v>
      </c>
      <c r="B46" s="111" t="s">
        <v>13</v>
      </c>
      <c r="C46" s="12">
        <f t="shared" si="12"/>
        <v>-215665</v>
      </c>
      <c r="D46" s="12">
        <f t="shared" si="5"/>
        <v>-194384</v>
      </c>
      <c r="E46" s="31" t="s">
        <v>240</v>
      </c>
      <c r="F46" s="31" t="s">
        <v>240</v>
      </c>
      <c r="G46" s="12">
        <f t="shared" si="13"/>
        <v>-169200</v>
      </c>
      <c r="H46" s="12">
        <f t="shared" si="7"/>
        <v>-167957</v>
      </c>
      <c r="I46" s="31" t="s">
        <v>240</v>
      </c>
      <c r="K46" s="12">
        <f t="shared" si="2"/>
        <v>-46465</v>
      </c>
      <c r="L46" s="37">
        <f t="shared" si="3"/>
        <v>0.2746158392434988</v>
      </c>
      <c r="N46" s="12">
        <f t="shared" si="8"/>
        <v>-21281</v>
      </c>
      <c r="O46" s="37">
        <f t="shared" si="9"/>
        <v>0.10947917524076056</v>
      </c>
    </row>
    <row r="47" spans="1:16">
      <c r="A47" s="117" t="s">
        <v>34</v>
      </c>
      <c r="B47" s="111" t="s">
        <v>14</v>
      </c>
      <c r="C47" s="13">
        <f t="shared" si="12"/>
        <v>-25067</v>
      </c>
      <c r="D47" s="13">
        <f t="shared" si="5"/>
        <v>-29510</v>
      </c>
      <c r="E47" s="34" t="s">
        <v>240</v>
      </c>
      <c r="F47" s="34" t="s">
        <v>240</v>
      </c>
      <c r="G47" s="13">
        <f t="shared" si="13"/>
        <v>-26003</v>
      </c>
      <c r="H47" s="13">
        <f t="shared" si="7"/>
        <v>-26327</v>
      </c>
      <c r="I47" s="34" t="s">
        <v>240</v>
      </c>
      <c r="K47" s="13">
        <f t="shared" si="2"/>
        <v>936</v>
      </c>
      <c r="L47" s="40">
        <f t="shared" si="3"/>
        <v>-3.5995846633080801E-2</v>
      </c>
      <c r="N47" s="13">
        <f t="shared" si="8"/>
        <v>4443</v>
      </c>
      <c r="O47" s="40">
        <f t="shared" si="9"/>
        <v>-0.15055913249745848</v>
      </c>
    </row>
    <row r="48" spans="1:16" s="15" customFormat="1">
      <c r="A48" s="118" t="s">
        <v>35</v>
      </c>
      <c r="B48" s="112" t="s">
        <v>15</v>
      </c>
      <c r="C48" s="14">
        <f t="shared" si="12"/>
        <v>33351</v>
      </c>
      <c r="D48" s="14">
        <f t="shared" si="5"/>
        <v>38707</v>
      </c>
      <c r="E48" s="33" t="s">
        <v>240</v>
      </c>
      <c r="F48" s="33" t="s">
        <v>240</v>
      </c>
      <c r="G48" s="14">
        <f t="shared" si="13"/>
        <v>11066</v>
      </c>
      <c r="H48" s="14">
        <f t="shared" si="7"/>
        <v>8012</v>
      </c>
      <c r="I48" s="33" t="s">
        <v>240</v>
      </c>
      <c r="K48" s="14">
        <f t="shared" si="2"/>
        <v>22285</v>
      </c>
      <c r="L48" s="39">
        <f t="shared" si="3"/>
        <v>2.0138261341044643</v>
      </c>
      <c r="N48" s="14">
        <f t="shared" si="8"/>
        <v>-5356</v>
      </c>
      <c r="O48" s="39">
        <f t="shared" si="9"/>
        <v>-0.1383729041258687</v>
      </c>
    </row>
    <row r="49" spans="1:15" ht="25.5">
      <c r="A49" s="117" t="s">
        <v>36</v>
      </c>
      <c r="B49" s="111" t="s">
        <v>16</v>
      </c>
      <c r="C49" s="13">
        <f t="shared" si="12"/>
        <v>1084</v>
      </c>
      <c r="D49" s="13">
        <f t="shared" si="5"/>
        <v>925</v>
      </c>
      <c r="E49" s="34" t="s">
        <v>240</v>
      </c>
      <c r="F49" s="34" t="s">
        <v>240</v>
      </c>
      <c r="G49" s="13">
        <f t="shared" si="13"/>
        <v>180</v>
      </c>
      <c r="H49" s="13">
        <f t="shared" si="7"/>
        <v>28</v>
      </c>
      <c r="I49" s="34" t="s">
        <v>240</v>
      </c>
      <c r="K49" s="13">
        <f t="shared" si="2"/>
        <v>904</v>
      </c>
      <c r="L49" s="40">
        <f t="shared" si="3"/>
        <v>5.0222222222222221</v>
      </c>
      <c r="N49" s="13">
        <f t="shared" si="8"/>
        <v>159</v>
      </c>
      <c r="O49" s="40">
        <f t="shared" si="9"/>
        <v>0.17189189189189188</v>
      </c>
    </row>
    <row r="50" spans="1:15" s="15" customFormat="1">
      <c r="A50" s="118" t="s">
        <v>37</v>
      </c>
      <c r="B50" s="112" t="s">
        <v>17</v>
      </c>
      <c r="C50" s="14">
        <f t="shared" si="12"/>
        <v>34435</v>
      </c>
      <c r="D50" s="14">
        <f t="shared" si="5"/>
        <v>39632</v>
      </c>
      <c r="E50" s="33" t="s">
        <v>240</v>
      </c>
      <c r="F50" s="33" t="s">
        <v>240</v>
      </c>
      <c r="G50" s="14">
        <f t="shared" si="13"/>
        <v>11246</v>
      </c>
      <c r="H50" s="14">
        <f t="shared" si="7"/>
        <v>8040</v>
      </c>
      <c r="I50" s="33" t="s">
        <v>240</v>
      </c>
      <c r="K50" s="14">
        <f t="shared" si="2"/>
        <v>23189</v>
      </c>
      <c r="L50" s="39">
        <f t="shared" si="3"/>
        <v>2.0619775920327226</v>
      </c>
      <c r="N50" s="14">
        <f t="shared" si="8"/>
        <v>-5197</v>
      </c>
      <c r="O50" s="39">
        <f t="shared" si="9"/>
        <v>-0.13113140896245459</v>
      </c>
    </row>
    <row r="51" spans="1:15" ht="15" thickBot="1">
      <c r="A51" s="117" t="s">
        <v>38</v>
      </c>
      <c r="B51" s="111" t="s">
        <v>18</v>
      </c>
      <c r="C51" s="16">
        <f t="shared" si="12"/>
        <v>-7982</v>
      </c>
      <c r="D51" s="16">
        <f t="shared" si="5"/>
        <v>-5803</v>
      </c>
      <c r="E51" s="35" t="s">
        <v>240</v>
      </c>
      <c r="F51" s="35" t="s">
        <v>240</v>
      </c>
      <c r="G51" s="16">
        <f t="shared" si="13"/>
        <v>2372</v>
      </c>
      <c r="H51" s="16">
        <f t="shared" si="7"/>
        <v>1637</v>
      </c>
      <c r="I51" s="35" t="s">
        <v>240</v>
      </c>
      <c r="K51" s="16">
        <f t="shared" si="2"/>
        <v>-10354</v>
      </c>
      <c r="L51" s="41">
        <f t="shared" si="3"/>
        <v>-4.3650927487352442</v>
      </c>
      <c r="N51" s="16">
        <f t="shared" si="8"/>
        <v>-2179</v>
      </c>
      <c r="O51" s="41">
        <f t="shared" si="9"/>
        <v>0.37549543339651903</v>
      </c>
    </row>
    <row r="52" spans="1:15" s="15" customFormat="1" ht="15" thickTop="1">
      <c r="A52" s="118" t="s">
        <v>39</v>
      </c>
      <c r="B52" s="112" t="s">
        <v>19</v>
      </c>
      <c r="C52" s="14">
        <f t="shared" si="12"/>
        <v>26453</v>
      </c>
      <c r="D52" s="14">
        <f t="shared" si="5"/>
        <v>33829</v>
      </c>
      <c r="E52" s="33" t="s">
        <v>240</v>
      </c>
      <c r="F52" s="33" t="s">
        <v>240</v>
      </c>
      <c r="G52" s="14">
        <f t="shared" si="13"/>
        <v>13618</v>
      </c>
      <c r="H52" s="14">
        <f t="shared" si="7"/>
        <v>9677</v>
      </c>
      <c r="I52" s="33" t="s">
        <v>240</v>
      </c>
      <c r="K52" s="14">
        <f t="shared" si="2"/>
        <v>12835</v>
      </c>
      <c r="L52" s="39">
        <f t="shared" si="3"/>
        <v>0.94250257012777205</v>
      </c>
      <c r="N52" s="14">
        <f t="shared" si="8"/>
        <v>-7376</v>
      </c>
      <c r="O52" s="39">
        <f t="shared" si="9"/>
        <v>-0.21803777823760678</v>
      </c>
    </row>
    <row r="53" spans="1:15" ht="25.5">
      <c r="A53" s="117" t="s">
        <v>40</v>
      </c>
      <c r="B53" s="111" t="s">
        <v>20</v>
      </c>
      <c r="C53" s="12">
        <f t="shared" si="12"/>
        <v>26453</v>
      </c>
      <c r="D53" s="12">
        <f t="shared" si="5"/>
        <v>33829</v>
      </c>
      <c r="E53" s="31" t="s">
        <v>240</v>
      </c>
      <c r="F53" s="31" t="s">
        <v>240</v>
      </c>
      <c r="G53" s="12">
        <f t="shared" si="13"/>
        <v>13618</v>
      </c>
      <c r="H53" s="12">
        <f t="shared" si="7"/>
        <v>9677</v>
      </c>
      <c r="I53" s="31" t="s">
        <v>240</v>
      </c>
      <c r="K53" s="12">
        <f t="shared" si="2"/>
        <v>12835</v>
      </c>
      <c r="L53" s="37">
        <f t="shared" si="3"/>
        <v>0.94250257012777205</v>
      </c>
      <c r="N53" s="12">
        <f t="shared" si="8"/>
        <v>-7376</v>
      </c>
      <c r="O53" s="37">
        <f t="shared" si="9"/>
        <v>-0.21803777823760678</v>
      </c>
    </row>
    <row r="54" spans="1:15" s="15" customFormat="1" ht="25.5">
      <c r="A54" s="118" t="s">
        <v>42</v>
      </c>
      <c r="B54" s="112" t="s">
        <v>329</v>
      </c>
      <c r="C54" s="17">
        <f>C53*1000/43136764</f>
        <v>0.61323561498493484</v>
      </c>
      <c r="D54" s="17">
        <f>D53*1000/43136764</f>
        <v>0.78422665177202444</v>
      </c>
      <c r="E54" s="36" t="s">
        <v>240</v>
      </c>
      <c r="F54" s="36" t="s">
        <v>240</v>
      </c>
      <c r="G54" s="17">
        <f>G53*1000/43136764</f>
        <v>0.31569359259308372</v>
      </c>
      <c r="H54" s="17">
        <f>H53*1000/43136764</f>
        <v>0.22433300745507939</v>
      </c>
      <c r="I54" s="36" t="s">
        <v>240</v>
      </c>
      <c r="K54" s="17">
        <f t="shared" si="2"/>
        <v>0.29754202239185112</v>
      </c>
      <c r="L54" s="39">
        <f t="shared" si="3"/>
        <v>0.94250257012777183</v>
      </c>
      <c r="N54" s="17">
        <f t="shared" si="8"/>
        <v>-0.1709910367870896</v>
      </c>
      <c r="O54" s="39">
        <f t="shared" si="9"/>
        <v>-0.21803777823760687</v>
      </c>
    </row>
    <row r="56" spans="1:15">
      <c r="C56" s="42"/>
      <c r="D56" s="42"/>
      <c r="G56" s="42"/>
      <c r="H56" s="42"/>
    </row>
  </sheetData>
  <mergeCells count="6">
    <mergeCell ref="K4:L4"/>
    <mergeCell ref="K31:L31"/>
    <mergeCell ref="K3:L3"/>
    <mergeCell ref="N31:O31"/>
    <mergeCell ref="K30:L30"/>
    <mergeCell ref="N30:O30"/>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60" orientation="landscape" r:id="rId3"/>
</worksheet>
</file>

<file path=xl/worksheets/sheet3.xml><?xml version="1.0" encoding="utf-8"?>
<worksheet xmlns="http://schemas.openxmlformats.org/spreadsheetml/2006/main" xmlns:r="http://schemas.openxmlformats.org/officeDocument/2006/relationships">
  <sheetPr>
    <tabColor rgb="FF92D050"/>
    <pageSetUpPr fitToPage="1"/>
  </sheetPr>
  <dimension ref="A1:O25"/>
  <sheetViews>
    <sheetView showGridLines="0" zoomScale="85" zoomScaleNormal="85" zoomScaleSheetLayoutView="85" workbookViewId="0">
      <selection activeCell="A2" sqref="A2"/>
    </sheetView>
  </sheetViews>
  <sheetFormatPr defaultRowHeight="14.25" outlineLevelCol="1"/>
  <cols>
    <col min="1" max="1" width="34.375" style="1" bestFit="1" customWidth="1"/>
    <col min="2" max="2" width="34.5" style="1" bestFit="1" customWidth="1"/>
    <col min="3" max="5" width="9.625" style="1" customWidth="1"/>
    <col min="6" max="6" width="9.625" style="1" hidden="1" customWidth="1" outlineLevel="1"/>
    <col min="7" max="7" width="9.625" style="1" customWidth="1" collapsed="1"/>
    <col min="8" max="9" width="9.625" style="1" customWidth="1"/>
    <col min="10" max="10" width="1.625" style="1" customWidth="1"/>
    <col min="11" max="12" width="9.625" style="1" customWidth="1"/>
    <col min="13" max="13" width="1.625" style="1" customWidth="1"/>
    <col min="14" max="15" width="9.625" style="1" customWidth="1"/>
    <col min="16" max="16384" width="9" style="1"/>
  </cols>
  <sheetData>
    <row r="1" spans="1:15">
      <c r="A1" s="63" t="s">
        <v>234</v>
      </c>
      <c r="B1" s="63" t="s">
        <v>235</v>
      </c>
    </row>
    <row r="2" spans="1:15">
      <c r="A2" s="24"/>
      <c r="B2" s="24"/>
    </row>
    <row r="3" spans="1:15" ht="15">
      <c r="A3" s="79" t="s">
        <v>237</v>
      </c>
      <c r="B3" s="79" t="s">
        <v>236</v>
      </c>
      <c r="C3" s="91"/>
      <c r="D3" s="91"/>
      <c r="E3" s="91"/>
      <c r="F3" s="91"/>
      <c r="G3" s="91"/>
      <c r="H3" s="91"/>
      <c r="I3" s="91"/>
      <c r="J3" s="91"/>
      <c r="K3" s="190" t="s">
        <v>452</v>
      </c>
      <c r="L3" s="190"/>
      <c r="M3" s="91"/>
      <c r="N3" s="91"/>
      <c r="O3" s="91"/>
    </row>
    <row r="4" spans="1:15" ht="30">
      <c r="A4" s="121" t="s">
        <v>422</v>
      </c>
      <c r="B4" s="121" t="s">
        <v>423</v>
      </c>
      <c r="C4" s="96" t="s">
        <v>45</v>
      </c>
      <c r="D4" s="96" t="s">
        <v>46</v>
      </c>
      <c r="E4" s="96" t="s">
        <v>47</v>
      </c>
      <c r="F4" s="96" t="s">
        <v>77</v>
      </c>
      <c r="G4" s="96" t="s">
        <v>48</v>
      </c>
      <c r="H4" s="96" t="s">
        <v>146</v>
      </c>
      <c r="I4" s="96" t="s">
        <v>49</v>
      </c>
      <c r="J4" s="91"/>
      <c r="K4" s="188" t="s">
        <v>451</v>
      </c>
      <c r="L4" s="189"/>
      <c r="M4" s="91"/>
      <c r="N4" s="91"/>
      <c r="O4" s="91"/>
    </row>
    <row r="5" spans="1:15">
      <c r="A5" s="122"/>
      <c r="B5" s="116"/>
      <c r="C5" s="91"/>
      <c r="D5" s="91"/>
      <c r="E5" s="91"/>
      <c r="F5" s="91"/>
      <c r="G5" s="91"/>
      <c r="H5" s="91"/>
      <c r="I5" s="91"/>
      <c r="J5" s="91"/>
      <c r="K5" s="91"/>
      <c r="L5" s="91"/>
      <c r="M5" s="91"/>
      <c r="N5" s="91"/>
      <c r="O5" s="91"/>
    </row>
    <row r="6" spans="1:15" s="15" customFormat="1" ht="15" thickBot="1">
      <c r="A6" s="123" t="s">
        <v>433</v>
      </c>
      <c r="B6" s="112" t="s">
        <v>444</v>
      </c>
      <c r="C6" s="98">
        <v>60282</v>
      </c>
      <c r="D6" s="98">
        <v>33829</v>
      </c>
      <c r="E6" s="98">
        <v>112341</v>
      </c>
      <c r="F6" s="98" t="s">
        <v>240</v>
      </c>
      <c r="G6" s="98">
        <v>23295</v>
      </c>
      <c r="H6" s="98">
        <v>9677</v>
      </c>
      <c r="I6" s="98">
        <v>100643</v>
      </c>
      <c r="J6" s="99"/>
      <c r="K6" s="98">
        <f t="shared" ref="K6" si="0">+C6-G6</f>
        <v>36987</v>
      </c>
      <c r="L6" s="100">
        <f t="shared" ref="L6" si="1">IF(ISERROR(K6/G6),0,K6/G6)</f>
        <v>1.5877656149388282</v>
      </c>
      <c r="M6" s="101"/>
      <c r="N6" s="101"/>
      <c r="O6" s="101"/>
    </row>
    <row r="7" spans="1:15" s="15" customFormat="1" ht="15" thickTop="1">
      <c r="A7" s="123"/>
      <c r="B7" s="112"/>
      <c r="C7" s="99"/>
      <c r="D7" s="99"/>
      <c r="E7" s="99"/>
      <c r="F7" s="99"/>
      <c r="G7" s="99"/>
      <c r="H7" s="99"/>
      <c r="I7" s="99"/>
      <c r="J7" s="99"/>
      <c r="K7" s="99"/>
      <c r="L7" s="102"/>
      <c r="M7" s="101"/>
      <c r="N7" s="101"/>
      <c r="O7" s="101"/>
    </row>
    <row r="8" spans="1:15" s="15" customFormat="1">
      <c r="A8" s="123" t="s">
        <v>434</v>
      </c>
      <c r="B8" s="112" t="s">
        <v>439</v>
      </c>
      <c r="C8" s="99"/>
      <c r="D8" s="99"/>
      <c r="E8" s="99"/>
      <c r="F8" s="99" t="s">
        <v>240</v>
      </c>
      <c r="G8" s="99"/>
      <c r="H8" s="99"/>
      <c r="I8" s="99"/>
      <c r="J8" s="99"/>
      <c r="K8" s="99"/>
      <c r="L8" s="103"/>
      <c r="M8" s="101"/>
      <c r="N8" s="101"/>
      <c r="O8" s="101"/>
    </row>
    <row r="9" spans="1:15" ht="25.5">
      <c r="A9" s="124" t="s">
        <v>435</v>
      </c>
      <c r="B9" s="111" t="s">
        <v>440</v>
      </c>
      <c r="C9" s="104">
        <v>25312</v>
      </c>
      <c r="D9" s="104">
        <v>-8485</v>
      </c>
      <c r="E9" s="104">
        <v>-4555</v>
      </c>
      <c r="F9" s="104" t="s">
        <v>240</v>
      </c>
      <c r="G9" s="104">
        <v>-3536</v>
      </c>
      <c r="H9" s="104">
        <v>4536</v>
      </c>
      <c r="I9" s="104">
        <v>9244</v>
      </c>
      <c r="J9" s="104"/>
      <c r="K9" s="104">
        <f t="shared" ref="K9:K12" si="2">+C9-G9</f>
        <v>28848</v>
      </c>
      <c r="L9" s="102">
        <f t="shared" ref="L9:L12" si="3">IF(ISERROR(K9/G9),0,K9/G9)</f>
        <v>-8.1583710407239813</v>
      </c>
      <c r="M9" s="91"/>
      <c r="N9" s="91"/>
      <c r="O9" s="91"/>
    </row>
    <row r="10" spans="1:15" ht="25.5">
      <c r="A10" s="124" t="s">
        <v>436</v>
      </c>
      <c r="B10" s="111" t="s">
        <v>441</v>
      </c>
      <c r="C10" s="105">
        <v>-4809</v>
      </c>
      <c r="D10" s="105">
        <v>1612</v>
      </c>
      <c r="E10" s="105">
        <v>865</v>
      </c>
      <c r="F10" s="105" t="s">
        <v>240</v>
      </c>
      <c r="G10" s="105">
        <v>671</v>
      </c>
      <c r="H10" s="105">
        <v>-862</v>
      </c>
      <c r="I10" s="105">
        <v>-1756</v>
      </c>
      <c r="J10" s="104"/>
      <c r="K10" s="105">
        <f t="shared" si="2"/>
        <v>-5480</v>
      </c>
      <c r="L10" s="106">
        <f t="shared" si="3"/>
        <v>-8.1669150521609541</v>
      </c>
      <c r="M10" s="91"/>
      <c r="N10" s="91"/>
      <c r="O10" s="91"/>
    </row>
    <row r="11" spans="1:15" s="15" customFormat="1" ht="24.75" customHeight="1" thickBot="1">
      <c r="A11" s="123" t="s">
        <v>437</v>
      </c>
      <c r="B11" s="112" t="s">
        <v>442</v>
      </c>
      <c r="C11" s="98">
        <v>20503</v>
      </c>
      <c r="D11" s="98">
        <v>-6873</v>
      </c>
      <c r="E11" s="98">
        <v>-3690</v>
      </c>
      <c r="F11" s="98" t="s">
        <v>240</v>
      </c>
      <c r="G11" s="98">
        <v>-2865</v>
      </c>
      <c r="H11" s="98">
        <v>3674</v>
      </c>
      <c r="I11" s="98">
        <v>7488</v>
      </c>
      <c r="J11" s="99"/>
      <c r="K11" s="98">
        <f t="shared" si="2"/>
        <v>23368</v>
      </c>
      <c r="L11" s="107">
        <f t="shared" si="3"/>
        <v>-8.1563699825479929</v>
      </c>
      <c r="M11" s="101"/>
      <c r="N11" s="101"/>
      <c r="O11" s="101"/>
    </row>
    <row r="12" spans="1:15" s="15" customFormat="1" ht="26.25" thickTop="1">
      <c r="A12" s="123" t="s">
        <v>438</v>
      </c>
      <c r="B12" s="112" t="s">
        <v>443</v>
      </c>
      <c r="C12" s="99">
        <v>80785</v>
      </c>
      <c r="D12" s="99">
        <v>26956</v>
      </c>
      <c r="E12" s="99">
        <v>108651</v>
      </c>
      <c r="F12" s="99" t="s">
        <v>240</v>
      </c>
      <c r="G12" s="99">
        <v>20430</v>
      </c>
      <c r="H12" s="99">
        <v>13351</v>
      </c>
      <c r="I12" s="99">
        <v>108131</v>
      </c>
      <c r="J12" s="99"/>
      <c r="K12" s="99">
        <f t="shared" si="2"/>
        <v>60355</v>
      </c>
      <c r="L12" s="103">
        <f t="shared" si="3"/>
        <v>2.954233969652472</v>
      </c>
      <c r="M12" s="101"/>
      <c r="N12" s="101"/>
      <c r="O12" s="101"/>
    </row>
    <row r="13" spans="1:15">
      <c r="A13" s="122"/>
      <c r="B13" s="116"/>
      <c r="C13" s="108"/>
      <c r="D13" s="108"/>
      <c r="E13" s="108"/>
      <c r="F13" s="108"/>
      <c r="G13" s="108"/>
      <c r="H13" s="108"/>
      <c r="I13" s="108"/>
      <c r="J13" s="91"/>
      <c r="K13" s="91"/>
      <c r="L13" s="91"/>
      <c r="M13" s="91"/>
      <c r="N13" s="91"/>
      <c r="O13" s="91"/>
    </row>
    <row r="14" spans="1:15">
      <c r="A14" s="122"/>
      <c r="B14" s="122"/>
      <c r="C14" s="109"/>
      <c r="D14" s="109"/>
      <c r="E14" s="109"/>
      <c r="F14" s="109"/>
      <c r="G14" s="109"/>
      <c r="H14" s="110"/>
      <c r="I14" s="109"/>
      <c r="J14" s="91"/>
      <c r="K14" s="91"/>
      <c r="L14" s="91"/>
      <c r="M14" s="91"/>
      <c r="N14" s="91"/>
      <c r="O14" s="91"/>
    </row>
    <row r="15" spans="1:15" ht="15">
      <c r="A15" s="79" t="s">
        <v>238</v>
      </c>
      <c r="B15" s="79" t="s">
        <v>239</v>
      </c>
      <c r="C15" s="91"/>
      <c r="D15" s="91"/>
      <c r="E15" s="91"/>
      <c r="F15" s="91"/>
      <c r="G15" s="91"/>
      <c r="H15" s="91"/>
      <c r="I15" s="91"/>
      <c r="J15" s="91"/>
      <c r="K15" s="190" t="s">
        <v>452</v>
      </c>
      <c r="L15" s="190"/>
      <c r="M15" s="15"/>
      <c r="N15" s="190" t="s">
        <v>463</v>
      </c>
      <c r="O15" s="190"/>
    </row>
    <row r="16" spans="1:15" ht="30">
      <c r="A16" s="121" t="s">
        <v>422</v>
      </c>
      <c r="B16" s="121" t="s">
        <v>423</v>
      </c>
      <c r="C16" s="96" t="s">
        <v>45</v>
      </c>
      <c r="D16" s="96" t="s">
        <v>46</v>
      </c>
      <c r="E16" s="96" t="s">
        <v>47</v>
      </c>
      <c r="F16" s="96" t="s">
        <v>77</v>
      </c>
      <c r="G16" s="96" t="s">
        <v>48</v>
      </c>
      <c r="H16" s="96" t="s">
        <v>146</v>
      </c>
      <c r="I16" s="96" t="s">
        <v>49</v>
      </c>
      <c r="J16" s="91"/>
      <c r="K16" s="188" t="s">
        <v>451</v>
      </c>
      <c r="L16" s="191"/>
      <c r="N16" s="188" t="s">
        <v>453</v>
      </c>
      <c r="O16" s="191"/>
    </row>
    <row r="17" spans="1:15">
      <c r="A17" s="122"/>
      <c r="B17" s="116"/>
      <c r="C17" s="91"/>
      <c r="D17" s="91"/>
      <c r="E17" s="91"/>
      <c r="F17" s="91"/>
      <c r="G17" s="91"/>
      <c r="H17" s="91"/>
      <c r="I17" s="91"/>
      <c r="J17" s="91"/>
      <c r="K17" s="91"/>
      <c r="L17" s="91"/>
      <c r="M17" s="91"/>
      <c r="N17" s="91"/>
      <c r="O17" s="91"/>
    </row>
    <row r="18" spans="1:15" s="15" customFormat="1" ht="15" thickBot="1">
      <c r="A18" s="123" t="s">
        <v>433</v>
      </c>
      <c r="B18" s="112" t="s">
        <v>444</v>
      </c>
      <c r="C18" s="98">
        <f>+C6-D6</f>
        <v>26453</v>
      </c>
      <c r="D18" s="98">
        <f>+D6</f>
        <v>33829</v>
      </c>
      <c r="E18" s="98" t="s">
        <v>240</v>
      </c>
      <c r="F18" s="98" t="s">
        <v>240</v>
      </c>
      <c r="G18" s="98">
        <f>+G6-H6</f>
        <v>13618</v>
      </c>
      <c r="H18" s="98">
        <f>+H6</f>
        <v>9677</v>
      </c>
      <c r="I18" s="98" t="s">
        <v>240</v>
      </c>
      <c r="J18" s="99"/>
      <c r="K18" s="98">
        <f t="shared" ref="K18" si="4">+C18-G18</f>
        <v>12835</v>
      </c>
      <c r="L18" s="107">
        <f t="shared" ref="L18" si="5">IF(ISERROR(K18/G18),0,K18/G18)</f>
        <v>0.94250257012777205</v>
      </c>
      <c r="M18" s="101"/>
      <c r="N18" s="98">
        <f t="shared" ref="N18" si="6">+C18-D18</f>
        <v>-7376</v>
      </c>
      <c r="O18" s="107">
        <f t="shared" ref="O18" si="7">IF(ISERROR(N18/D18),0,N18/D18)</f>
        <v>-0.21803777823760678</v>
      </c>
    </row>
    <row r="19" spans="1:15" ht="15" thickTop="1">
      <c r="A19" s="123"/>
      <c r="B19" s="112"/>
      <c r="C19" s="99"/>
      <c r="D19" s="99"/>
      <c r="E19" s="99"/>
      <c r="F19" s="99"/>
      <c r="G19" s="99"/>
      <c r="H19" s="99"/>
      <c r="I19" s="99"/>
      <c r="J19" s="99"/>
      <c r="K19" s="99"/>
      <c r="L19" s="102"/>
      <c r="M19" s="91"/>
      <c r="N19" s="99"/>
      <c r="O19" s="102"/>
    </row>
    <row r="20" spans="1:15" s="15" customFormat="1">
      <c r="A20" s="123" t="s">
        <v>434</v>
      </c>
      <c r="B20" s="112" t="s">
        <v>439</v>
      </c>
      <c r="C20" s="99"/>
      <c r="D20" s="99"/>
      <c r="E20" s="99"/>
      <c r="F20" s="99"/>
      <c r="G20" s="99"/>
      <c r="H20" s="99"/>
      <c r="I20" s="99"/>
      <c r="J20" s="99"/>
      <c r="K20" s="99"/>
      <c r="L20" s="102"/>
      <c r="M20" s="91"/>
      <c r="N20" s="99"/>
      <c r="O20" s="102"/>
    </row>
    <row r="21" spans="1:15" ht="25.5">
      <c r="A21" s="124" t="s">
        <v>435</v>
      </c>
      <c r="B21" s="111" t="s">
        <v>440</v>
      </c>
      <c r="C21" s="104">
        <f>+C9-D9</f>
        <v>33797</v>
      </c>
      <c r="D21" s="104">
        <f>+D9</f>
        <v>-8485</v>
      </c>
      <c r="E21" s="104" t="s">
        <v>240</v>
      </c>
      <c r="F21" s="104" t="s">
        <v>240</v>
      </c>
      <c r="G21" s="104">
        <f>+G9-H9</f>
        <v>-8072</v>
      </c>
      <c r="H21" s="104">
        <f>+H9</f>
        <v>4536</v>
      </c>
      <c r="I21" s="104" t="s">
        <v>240</v>
      </c>
      <c r="J21" s="104"/>
      <c r="K21" s="104">
        <f t="shared" ref="K21:K24" si="8">+C21-G21</f>
        <v>41869</v>
      </c>
      <c r="L21" s="102">
        <f t="shared" ref="L21:L24" si="9">IF(ISERROR(K21/G21),0,K21/G21)</f>
        <v>-5.1869425173439048</v>
      </c>
      <c r="M21" s="91"/>
      <c r="N21" s="104">
        <f t="shared" ref="N21:N24" si="10">+C21-D21</f>
        <v>42282</v>
      </c>
      <c r="O21" s="102">
        <f t="shared" ref="O21:O24" si="11">IF(ISERROR(N21/D21),0,N21/D21)</f>
        <v>-4.9831467295226872</v>
      </c>
    </row>
    <row r="22" spans="1:15" ht="25.5">
      <c r="A22" s="124" t="s">
        <v>436</v>
      </c>
      <c r="B22" s="111" t="s">
        <v>441</v>
      </c>
      <c r="C22" s="105">
        <f>+C10-D10</f>
        <v>-6421</v>
      </c>
      <c r="D22" s="105">
        <f>+D10</f>
        <v>1612</v>
      </c>
      <c r="E22" s="105" t="s">
        <v>240</v>
      </c>
      <c r="F22" s="105" t="s">
        <v>240</v>
      </c>
      <c r="G22" s="105">
        <f>+G10-H10</f>
        <v>1533</v>
      </c>
      <c r="H22" s="105">
        <f>+H10</f>
        <v>-862</v>
      </c>
      <c r="I22" s="105" t="s">
        <v>240</v>
      </c>
      <c r="J22" s="104"/>
      <c r="K22" s="105">
        <f t="shared" si="8"/>
        <v>-7954</v>
      </c>
      <c r="L22" s="106">
        <f t="shared" si="9"/>
        <v>-5.1885192433137641</v>
      </c>
      <c r="M22" s="91"/>
      <c r="N22" s="105">
        <f t="shared" si="10"/>
        <v>-8033</v>
      </c>
      <c r="O22" s="106">
        <f t="shared" si="11"/>
        <v>-4.9832506203473947</v>
      </c>
    </row>
    <row r="23" spans="1:15" s="15" customFormat="1" ht="24.75" customHeight="1" thickBot="1">
      <c r="A23" s="123" t="s">
        <v>437</v>
      </c>
      <c r="B23" s="112" t="s">
        <v>442</v>
      </c>
      <c r="C23" s="98">
        <f>+C11-D11</f>
        <v>27376</v>
      </c>
      <c r="D23" s="98">
        <f>+D11</f>
        <v>-6873</v>
      </c>
      <c r="E23" s="98" t="s">
        <v>240</v>
      </c>
      <c r="F23" s="98" t="s">
        <v>240</v>
      </c>
      <c r="G23" s="98">
        <f>+G11-H11</f>
        <v>-6539</v>
      </c>
      <c r="H23" s="98">
        <f>+H11</f>
        <v>3674</v>
      </c>
      <c r="I23" s="98" t="s">
        <v>240</v>
      </c>
      <c r="J23" s="99"/>
      <c r="K23" s="98">
        <f t="shared" si="8"/>
        <v>33915</v>
      </c>
      <c r="L23" s="107">
        <f t="shared" si="9"/>
        <v>-5.1865728704694911</v>
      </c>
      <c r="M23" s="101"/>
      <c r="N23" s="98">
        <f t="shared" si="10"/>
        <v>34249</v>
      </c>
      <c r="O23" s="107">
        <f t="shared" si="11"/>
        <v>-4.9831223628691985</v>
      </c>
    </row>
    <row r="24" spans="1:15" s="15" customFormat="1" ht="26.25" thickTop="1">
      <c r="A24" s="123" t="s">
        <v>438</v>
      </c>
      <c r="B24" s="112" t="s">
        <v>443</v>
      </c>
      <c r="C24" s="99">
        <f>+C12-D12</f>
        <v>53829</v>
      </c>
      <c r="D24" s="99">
        <f>+D12</f>
        <v>26956</v>
      </c>
      <c r="E24" s="99" t="s">
        <v>240</v>
      </c>
      <c r="F24" s="99" t="s">
        <v>240</v>
      </c>
      <c r="G24" s="99">
        <f>+G12-H12</f>
        <v>7079</v>
      </c>
      <c r="H24" s="99">
        <f>+H12</f>
        <v>13351</v>
      </c>
      <c r="I24" s="99" t="s">
        <v>240</v>
      </c>
      <c r="J24" s="99"/>
      <c r="K24" s="99">
        <f t="shared" si="8"/>
        <v>46750</v>
      </c>
      <c r="L24" s="103">
        <f t="shared" si="9"/>
        <v>6.6040401186608282</v>
      </c>
      <c r="M24" s="101"/>
      <c r="N24" s="99">
        <f t="shared" si="10"/>
        <v>26873</v>
      </c>
      <c r="O24" s="103">
        <f t="shared" si="11"/>
        <v>0.99692090814660927</v>
      </c>
    </row>
    <row r="25" spans="1:15">
      <c r="B25" s="125"/>
      <c r="C25" s="27"/>
      <c r="D25" s="27"/>
      <c r="E25" s="27"/>
      <c r="F25" s="27"/>
      <c r="G25" s="27"/>
      <c r="H25" s="27"/>
      <c r="I25" s="27"/>
    </row>
  </sheetData>
  <mergeCells count="6">
    <mergeCell ref="K3:L3"/>
    <mergeCell ref="K4:L4"/>
    <mergeCell ref="K15:L15"/>
    <mergeCell ref="N15:O15"/>
    <mergeCell ref="K16:L16"/>
    <mergeCell ref="N16:O16"/>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71" orientation="landscape" r:id="rId3"/>
</worksheet>
</file>

<file path=xl/worksheets/sheet4.xml><?xml version="1.0" encoding="utf-8"?>
<worksheet xmlns="http://schemas.openxmlformats.org/spreadsheetml/2006/main" xmlns:r="http://schemas.openxmlformats.org/officeDocument/2006/relationships">
  <sheetPr>
    <tabColor rgb="FF92D050"/>
    <pageSetUpPr fitToPage="1"/>
  </sheetPr>
  <dimension ref="A1:O60"/>
  <sheetViews>
    <sheetView showGridLines="0" zoomScale="85" zoomScaleNormal="85" workbookViewId="0">
      <selection activeCell="A2" sqref="A2"/>
    </sheetView>
  </sheetViews>
  <sheetFormatPr defaultRowHeight="14.25" outlineLevelCol="1"/>
  <cols>
    <col min="1" max="1" width="45.25" style="1" customWidth="1"/>
    <col min="2" max="2" width="47.75" style="1" customWidth="1"/>
    <col min="3" max="4" width="11.625" style="1" customWidth="1"/>
    <col min="5" max="5" width="12.75" style="1" customWidth="1"/>
    <col min="6" max="6" width="11.625" style="1" hidden="1" customWidth="1" outlineLevel="1"/>
    <col min="7" max="7" width="11.625" style="1" customWidth="1" collapsed="1"/>
    <col min="8" max="8" width="11.625" style="1" customWidth="1"/>
    <col min="9" max="9" width="12.75" style="1" customWidth="1"/>
    <col min="10" max="10" width="2" style="1" customWidth="1"/>
    <col min="11" max="12" width="9.875" style="1" customWidth="1"/>
    <col min="13" max="13" width="2.25" style="1" customWidth="1"/>
    <col min="14" max="15" width="9.875" style="1" customWidth="1"/>
    <col min="16" max="16384" width="9" style="1"/>
  </cols>
  <sheetData>
    <row r="1" spans="1:12">
      <c r="A1" s="63" t="s">
        <v>234</v>
      </c>
      <c r="B1" s="63" t="s">
        <v>235</v>
      </c>
    </row>
    <row r="2" spans="1:12">
      <c r="A2" s="24"/>
      <c r="B2" s="24"/>
    </row>
    <row r="3" spans="1:12" ht="15">
      <c r="A3" s="79" t="s">
        <v>237</v>
      </c>
      <c r="B3" s="79" t="s">
        <v>236</v>
      </c>
      <c r="C3" s="91"/>
      <c r="D3" s="91"/>
      <c r="E3" s="91"/>
      <c r="F3" s="91"/>
      <c r="G3" s="91"/>
      <c r="H3" s="91"/>
      <c r="I3" s="91"/>
      <c r="J3" s="91"/>
      <c r="K3" s="190" t="s">
        <v>452</v>
      </c>
      <c r="L3" s="190"/>
    </row>
    <row r="4" spans="1:12" ht="27" customHeight="1">
      <c r="A4" s="121" t="s">
        <v>59</v>
      </c>
      <c r="B4" s="121" t="s">
        <v>51</v>
      </c>
      <c r="C4" s="96" t="s">
        <v>45</v>
      </c>
      <c r="D4" s="96" t="s">
        <v>46</v>
      </c>
      <c r="E4" s="96" t="s">
        <v>47</v>
      </c>
      <c r="F4" s="96" t="s">
        <v>77</v>
      </c>
      <c r="G4" s="96" t="s">
        <v>48</v>
      </c>
      <c r="H4" s="96" t="s">
        <v>146</v>
      </c>
      <c r="I4" s="96" t="s">
        <v>49</v>
      </c>
      <c r="J4" s="91"/>
      <c r="K4" s="188" t="s">
        <v>451</v>
      </c>
      <c r="L4" s="189"/>
    </row>
    <row r="5" spans="1:12">
      <c r="A5" s="118" t="s">
        <v>23</v>
      </c>
      <c r="B5" s="112" t="s">
        <v>60</v>
      </c>
      <c r="C5" s="27"/>
      <c r="D5" s="27"/>
      <c r="E5" s="27"/>
      <c r="F5" s="27"/>
      <c r="G5" s="27"/>
      <c r="H5" s="27"/>
      <c r="I5" s="27"/>
      <c r="K5" s="12"/>
      <c r="L5" s="37"/>
    </row>
    <row r="6" spans="1:12">
      <c r="A6" s="117" t="s">
        <v>78</v>
      </c>
      <c r="B6" s="111" t="s">
        <v>61</v>
      </c>
      <c r="C6" s="31">
        <v>17239</v>
      </c>
      <c r="D6" s="31">
        <v>7564</v>
      </c>
      <c r="E6" s="31">
        <v>27670</v>
      </c>
      <c r="F6" s="31" t="s">
        <v>240</v>
      </c>
      <c r="G6" s="31">
        <v>14362</v>
      </c>
      <c r="H6" s="31">
        <v>6925</v>
      </c>
      <c r="I6" s="31">
        <v>41101</v>
      </c>
      <c r="J6" s="45"/>
      <c r="K6" s="31">
        <f t="shared" ref="K6" si="0">+C6-G6</f>
        <v>2877</v>
      </c>
      <c r="L6" s="47">
        <f t="shared" ref="L6" si="1">IF(ISERROR(K6/G6),0,K6/G6)</f>
        <v>0.20032028965325163</v>
      </c>
    </row>
    <row r="7" spans="1:12">
      <c r="A7" s="117" t="s">
        <v>79</v>
      </c>
      <c r="B7" s="111" t="s">
        <v>62</v>
      </c>
      <c r="C7" s="31">
        <v>107161</v>
      </c>
      <c r="D7" s="31">
        <v>49561</v>
      </c>
      <c r="E7" s="31">
        <v>186690</v>
      </c>
      <c r="F7" s="31" t="s">
        <v>240</v>
      </c>
      <c r="G7" s="31">
        <v>88223</v>
      </c>
      <c r="H7" s="31">
        <v>43247</v>
      </c>
      <c r="I7" s="31">
        <v>163648</v>
      </c>
      <c r="J7" s="45"/>
      <c r="K7" s="31">
        <f t="shared" ref="K7:K25" si="2">+C7-G7</f>
        <v>18938</v>
      </c>
      <c r="L7" s="47">
        <f t="shared" ref="L7:L25" si="3">IF(ISERROR(K7/G7),0,K7/G7)</f>
        <v>0.21466057604026162</v>
      </c>
    </row>
    <row r="8" spans="1:12" ht="38.25">
      <c r="A8" s="117" t="s">
        <v>93</v>
      </c>
      <c r="B8" s="111" t="s">
        <v>147</v>
      </c>
      <c r="C8" s="32">
        <v>522874</v>
      </c>
      <c r="D8" s="32">
        <v>253061</v>
      </c>
      <c r="E8" s="32">
        <v>960616</v>
      </c>
      <c r="F8" s="32" t="s">
        <v>240</v>
      </c>
      <c r="G8" s="32">
        <v>466189</v>
      </c>
      <c r="H8" s="32">
        <v>230443</v>
      </c>
      <c r="I8" s="32">
        <v>906796</v>
      </c>
      <c r="J8" s="45"/>
      <c r="K8" s="32">
        <f t="shared" si="2"/>
        <v>56685</v>
      </c>
      <c r="L8" s="48">
        <f t="shared" si="3"/>
        <v>0.12159231556300128</v>
      </c>
    </row>
    <row r="9" spans="1:12">
      <c r="A9" s="117" t="s">
        <v>80</v>
      </c>
      <c r="B9" s="111" t="s">
        <v>64</v>
      </c>
      <c r="C9" s="31">
        <v>162055</v>
      </c>
      <c r="D9" s="31">
        <v>78438</v>
      </c>
      <c r="E9" s="31">
        <v>307851</v>
      </c>
      <c r="F9" s="31" t="s">
        <v>240</v>
      </c>
      <c r="G9" s="31">
        <v>150608</v>
      </c>
      <c r="H9" s="31">
        <v>75700</v>
      </c>
      <c r="I9" s="31">
        <v>331800</v>
      </c>
      <c r="J9" s="45"/>
      <c r="K9" s="31">
        <f t="shared" si="2"/>
        <v>11447</v>
      </c>
      <c r="L9" s="47">
        <f t="shared" si="3"/>
        <v>7.6005258684797614E-2</v>
      </c>
    </row>
    <row r="10" spans="1:12">
      <c r="A10" s="117" t="s">
        <v>81</v>
      </c>
      <c r="B10" s="111" t="s">
        <v>65</v>
      </c>
      <c r="C10" s="31">
        <v>354557</v>
      </c>
      <c r="D10" s="31">
        <v>171502</v>
      </c>
      <c r="E10" s="31">
        <v>642523</v>
      </c>
      <c r="F10" s="31" t="s">
        <v>240</v>
      </c>
      <c r="G10" s="31">
        <v>310994</v>
      </c>
      <c r="H10" s="31">
        <v>152707</v>
      </c>
      <c r="I10" s="31">
        <v>563605</v>
      </c>
      <c r="J10" s="45"/>
      <c r="K10" s="31">
        <f t="shared" si="2"/>
        <v>43563</v>
      </c>
      <c r="L10" s="47">
        <f t="shared" si="3"/>
        <v>0.14007665742747449</v>
      </c>
    </row>
    <row r="11" spans="1:12">
      <c r="A11" s="117" t="s">
        <v>82</v>
      </c>
      <c r="B11" s="111" t="s">
        <v>66</v>
      </c>
      <c r="C11" s="31">
        <v>5138</v>
      </c>
      <c r="D11" s="31">
        <v>2561</v>
      </c>
      <c r="E11" s="31">
        <v>8964</v>
      </c>
      <c r="F11" s="31" t="s">
        <v>240</v>
      </c>
      <c r="G11" s="31">
        <v>4101</v>
      </c>
      <c r="H11" s="31">
        <v>1827</v>
      </c>
      <c r="I11" s="31">
        <v>7285</v>
      </c>
      <c r="J11" s="45"/>
      <c r="K11" s="31">
        <f t="shared" si="2"/>
        <v>1037</v>
      </c>
      <c r="L11" s="47">
        <f t="shared" si="3"/>
        <v>0.25286515484028288</v>
      </c>
    </row>
    <row r="12" spans="1:12">
      <c r="A12" s="117" t="s">
        <v>83</v>
      </c>
      <c r="B12" s="111" t="s">
        <v>67</v>
      </c>
      <c r="C12" s="31">
        <v>1124</v>
      </c>
      <c r="D12" s="31">
        <v>560</v>
      </c>
      <c r="E12" s="31">
        <v>1278</v>
      </c>
      <c r="F12" s="31" t="s">
        <v>240</v>
      </c>
      <c r="G12" s="31">
        <v>486</v>
      </c>
      <c r="H12" s="31">
        <v>209</v>
      </c>
      <c r="I12" s="31">
        <v>4106</v>
      </c>
      <c r="J12" s="45"/>
      <c r="K12" s="31">
        <f t="shared" si="2"/>
        <v>638</v>
      </c>
      <c r="L12" s="47">
        <f t="shared" si="3"/>
        <v>1.3127572016460904</v>
      </c>
    </row>
    <row r="13" spans="1:12">
      <c r="A13" s="117" t="s">
        <v>84</v>
      </c>
      <c r="B13" s="111" t="s">
        <v>68</v>
      </c>
      <c r="C13" s="31">
        <v>11125</v>
      </c>
      <c r="D13" s="31">
        <v>5200</v>
      </c>
      <c r="E13" s="31">
        <v>18520</v>
      </c>
      <c r="F13" s="31" t="s">
        <v>240</v>
      </c>
      <c r="G13" s="31">
        <v>8385</v>
      </c>
      <c r="H13" s="31">
        <v>3737</v>
      </c>
      <c r="I13" s="31">
        <v>12962</v>
      </c>
      <c r="J13" s="45"/>
      <c r="K13" s="31">
        <f t="shared" si="2"/>
        <v>2740</v>
      </c>
      <c r="L13" s="47">
        <f t="shared" si="3"/>
        <v>0.32677400119260586</v>
      </c>
    </row>
    <row r="14" spans="1:12">
      <c r="A14" s="117" t="s">
        <v>85</v>
      </c>
      <c r="B14" s="111" t="s">
        <v>69</v>
      </c>
      <c r="C14" s="31">
        <v>1643</v>
      </c>
      <c r="D14" s="31">
        <v>964</v>
      </c>
      <c r="E14" s="31">
        <v>2850</v>
      </c>
      <c r="F14" s="31" t="s">
        <v>240</v>
      </c>
      <c r="G14" s="31">
        <v>1668</v>
      </c>
      <c r="H14" s="31">
        <v>844</v>
      </c>
      <c r="I14" s="31">
        <v>3374</v>
      </c>
      <c r="J14" s="45"/>
      <c r="K14" s="31">
        <f t="shared" si="2"/>
        <v>-25</v>
      </c>
      <c r="L14" s="47">
        <f t="shared" si="3"/>
        <v>-1.498800959232614E-2</v>
      </c>
    </row>
    <row r="15" spans="1:12">
      <c r="A15" s="140"/>
      <c r="B15" s="111"/>
      <c r="C15" s="31"/>
      <c r="D15" s="31"/>
      <c r="E15" s="31"/>
      <c r="F15" s="31"/>
      <c r="G15" s="31"/>
      <c r="H15" s="31"/>
      <c r="I15" s="31"/>
      <c r="J15" s="45"/>
      <c r="K15" s="31"/>
      <c r="L15" s="47"/>
    </row>
    <row r="16" spans="1:12">
      <c r="A16" s="117" t="s">
        <v>456</v>
      </c>
      <c r="B16" s="111" t="s">
        <v>70</v>
      </c>
      <c r="C16" s="32">
        <v>105847</v>
      </c>
      <c r="D16" s="32">
        <v>51362</v>
      </c>
      <c r="E16" s="32">
        <v>180263</v>
      </c>
      <c r="F16" s="32" t="s">
        <v>240</v>
      </c>
      <c r="G16" s="32">
        <v>89788</v>
      </c>
      <c r="H16" s="32">
        <v>48380</v>
      </c>
      <c r="I16" s="32">
        <v>146282</v>
      </c>
      <c r="J16" s="45"/>
      <c r="K16" s="32">
        <f t="shared" si="2"/>
        <v>16059</v>
      </c>
      <c r="L16" s="48">
        <f t="shared" si="3"/>
        <v>0.17885463536330021</v>
      </c>
    </row>
    <row r="17" spans="1:15" ht="25.5">
      <c r="A17" s="117" t="s">
        <v>86</v>
      </c>
      <c r="B17" s="111" t="s">
        <v>71</v>
      </c>
      <c r="C17" s="31">
        <v>20255</v>
      </c>
      <c r="D17" s="31">
        <v>9385</v>
      </c>
      <c r="E17" s="31">
        <v>33432</v>
      </c>
      <c r="F17" s="31" t="s">
        <v>240</v>
      </c>
      <c r="G17" s="31">
        <v>12495</v>
      </c>
      <c r="H17" s="31">
        <v>5699</v>
      </c>
      <c r="I17" s="31">
        <v>14661</v>
      </c>
      <c r="J17" s="45"/>
      <c r="K17" s="31">
        <f t="shared" si="2"/>
        <v>7760</v>
      </c>
      <c r="L17" s="47">
        <f t="shared" si="3"/>
        <v>0.62104841936774713</v>
      </c>
    </row>
    <row r="18" spans="1:15">
      <c r="A18" s="117" t="s">
        <v>87</v>
      </c>
      <c r="B18" s="111" t="s">
        <v>72</v>
      </c>
      <c r="C18" s="31">
        <v>84032</v>
      </c>
      <c r="D18" s="31">
        <v>40995</v>
      </c>
      <c r="E18" s="31">
        <v>140836</v>
      </c>
      <c r="F18" s="31" t="s">
        <v>240</v>
      </c>
      <c r="G18" s="31">
        <v>73826</v>
      </c>
      <c r="H18" s="31">
        <v>40724</v>
      </c>
      <c r="I18" s="31">
        <v>118837</v>
      </c>
      <c r="J18" s="45"/>
      <c r="K18" s="31">
        <f t="shared" si="2"/>
        <v>10206</v>
      </c>
      <c r="L18" s="47">
        <f t="shared" si="3"/>
        <v>0.13824397908595887</v>
      </c>
    </row>
    <row r="19" spans="1:15">
      <c r="A19" s="117" t="s">
        <v>88</v>
      </c>
      <c r="B19" s="111" t="s">
        <v>73</v>
      </c>
      <c r="C19" s="34">
        <v>1560</v>
      </c>
      <c r="D19" s="34">
        <v>982</v>
      </c>
      <c r="E19" s="34">
        <v>5995</v>
      </c>
      <c r="F19" s="34" t="s">
        <v>240</v>
      </c>
      <c r="G19" s="34">
        <v>3467</v>
      </c>
      <c r="H19" s="34">
        <v>1957</v>
      </c>
      <c r="I19" s="34">
        <v>12784</v>
      </c>
      <c r="J19" s="45"/>
      <c r="K19" s="34">
        <f t="shared" si="2"/>
        <v>-1907</v>
      </c>
      <c r="L19" s="49">
        <f t="shared" si="3"/>
        <v>-0.55004326507066625</v>
      </c>
    </row>
    <row r="20" spans="1:15">
      <c r="A20" s="117"/>
      <c r="B20" s="111"/>
      <c r="C20" s="33">
        <v>765889</v>
      </c>
      <c r="D20" s="33">
        <v>367712</v>
      </c>
      <c r="E20" s="33">
        <v>1376609</v>
      </c>
      <c r="F20" s="33" t="s">
        <v>240</v>
      </c>
      <c r="G20" s="33">
        <v>668615</v>
      </c>
      <c r="H20" s="33">
        <v>333576</v>
      </c>
      <c r="I20" s="33">
        <v>1274163</v>
      </c>
      <c r="J20" s="45"/>
      <c r="K20" s="33">
        <f t="shared" si="2"/>
        <v>97274</v>
      </c>
      <c r="L20" s="50">
        <f t="shared" si="3"/>
        <v>0.14548581769777824</v>
      </c>
    </row>
    <row r="21" spans="1:15">
      <c r="A21" s="118" t="s">
        <v>89</v>
      </c>
      <c r="B21" s="112" t="s">
        <v>74</v>
      </c>
      <c r="C21" s="31"/>
      <c r="D21" s="31"/>
      <c r="E21" s="31"/>
      <c r="F21" s="31"/>
      <c r="G21" s="31"/>
      <c r="H21" s="31"/>
      <c r="I21" s="31"/>
      <c r="J21" s="45"/>
      <c r="K21" s="31"/>
      <c r="L21" s="47"/>
    </row>
    <row r="22" spans="1:15">
      <c r="A22" s="117" t="s">
        <v>90</v>
      </c>
      <c r="B22" s="111" t="s">
        <v>75</v>
      </c>
      <c r="C22" s="31">
        <v>51690</v>
      </c>
      <c r="D22" s="31">
        <v>24696</v>
      </c>
      <c r="E22" s="31">
        <v>100667</v>
      </c>
      <c r="F22" s="31" t="s">
        <v>240</v>
      </c>
      <c r="G22" s="31">
        <v>50883</v>
      </c>
      <c r="H22" s="31">
        <v>26922</v>
      </c>
      <c r="I22" s="31">
        <v>82428</v>
      </c>
      <c r="J22" s="45"/>
      <c r="K22" s="31">
        <f t="shared" si="2"/>
        <v>807</v>
      </c>
      <c r="L22" s="47">
        <f t="shared" si="3"/>
        <v>1.5859913920169801E-2</v>
      </c>
    </row>
    <row r="23" spans="1:15">
      <c r="A23" s="117" t="s">
        <v>91</v>
      </c>
      <c r="B23" s="111" t="s">
        <v>76</v>
      </c>
      <c r="C23" s="31">
        <v>344420</v>
      </c>
      <c r="D23" s="31">
        <v>171876</v>
      </c>
      <c r="E23" s="31">
        <v>671624</v>
      </c>
      <c r="F23" s="31" t="s">
        <v>240</v>
      </c>
      <c r="G23" s="31">
        <v>344518</v>
      </c>
      <c r="H23" s="31">
        <v>179455</v>
      </c>
      <c r="I23" s="31">
        <v>729767</v>
      </c>
      <c r="J23" s="45"/>
      <c r="K23" s="31">
        <f t="shared" si="2"/>
        <v>-98</v>
      </c>
      <c r="L23" s="47">
        <f t="shared" si="3"/>
        <v>-2.8445538404379451E-4</v>
      </c>
    </row>
    <row r="24" spans="1:15" ht="15" thickBot="1">
      <c r="A24" s="118"/>
      <c r="B24" s="111"/>
      <c r="C24" s="46">
        <v>396110</v>
      </c>
      <c r="D24" s="46">
        <v>196572</v>
      </c>
      <c r="E24" s="46">
        <v>772291</v>
      </c>
      <c r="F24" s="46" t="s">
        <v>240</v>
      </c>
      <c r="G24" s="46">
        <v>395401</v>
      </c>
      <c r="H24" s="46">
        <v>206377</v>
      </c>
      <c r="I24" s="46">
        <v>812195</v>
      </c>
      <c r="J24" s="45"/>
      <c r="K24" s="46">
        <f t="shared" si="2"/>
        <v>709</v>
      </c>
      <c r="L24" s="51">
        <f t="shared" si="3"/>
        <v>1.7931163552950043E-3</v>
      </c>
    </row>
    <row r="25" spans="1:15" ht="15" thickTop="1">
      <c r="A25" s="118" t="s">
        <v>59</v>
      </c>
      <c r="B25" s="112" t="s">
        <v>51</v>
      </c>
      <c r="C25" s="33">
        <v>369779</v>
      </c>
      <c r="D25" s="33">
        <v>171140</v>
      </c>
      <c r="E25" s="33">
        <v>604318</v>
      </c>
      <c r="F25" s="33" t="s">
        <v>240</v>
      </c>
      <c r="G25" s="33">
        <v>273214</v>
      </c>
      <c r="H25" s="33">
        <v>127199</v>
      </c>
      <c r="I25" s="33">
        <v>461968</v>
      </c>
      <c r="J25" s="45"/>
      <c r="K25" s="33">
        <f t="shared" si="2"/>
        <v>96565</v>
      </c>
      <c r="L25" s="50">
        <f t="shared" si="3"/>
        <v>0.35344089248720784</v>
      </c>
    </row>
    <row r="26" spans="1:15">
      <c r="A26" s="115"/>
      <c r="B26" s="116"/>
      <c r="C26" s="12"/>
      <c r="D26" s="12"/>
      <c r="E26" s="12"/>
      <c r="F26" s="12"/>
      <c r="G26" s="12"/>
      <c r="H26" s="12"/>
      <c r="I26" s="12"/>
      <c r="K26" s="12"/>
      <c r="L26" s="37"/>
    </row>
    <row r="27" spans="1:15">
      <c r="A27" s="146" t="s">
        <v>445</v>
      </c>
      <c r="B27" s="147" t="s">
        <v>315</v>
      </c>
      <c r="C27" s="148"/>
      <c r="D27" s="148"/>
      <c r="E27" s="148"/>
      <c r="F27" s="148"/>
      <c r="G27" s="148"/>
      <c r="H27" s="148"/>
      <c r="I27" s="148"/>
      <c r="J27" s="43"/>
      <c r="K27" s="148"/>
      <c r="L27" s="149"/>
    </row>
    <row r="28" spans="1:15" ht="15" thickBot="1">
      <c r="A28" s="119" t="s">
        <v>416</v>
      </c>
      <c r="B28" s="150" t="s">
        <v>414</v>
      </c>
      <c r="C28" s="151">
        <v>54213.149590000001</v>
      </c>
      <c r="D28" s="151">
        <v>32074.78052</v>
      </c>
      <c r="E28" s="151">
        <v>116821.78925999999</v>
      </c>
      <c r="F28" s="151">
        <v>86238.200339999996</v>
      </c>
      <c r="G28" s="151">
        <v>54629.835719999995</v>
      </c>
      <c r="H28" s="151">
        <v>24134.418149999998</v>
      </c>
      <c r="I28" s="151">
        <v>122325.27674</v>
      </c>
      <c r="J28" s="43"/>
      <c r="K28" s="152">
        <f t="shared" ref="K28" si="4">+C28-G28</f>
        <v>-416.68612999999459</v>
      </c>
      <c r="L28" s="153">
        <f t="shared" ref="L28" si="5">IF(ISERROR(K28/G28),0,K28/G28)</f>
        <v>-7.627446147480281E-3</v>
      </c>
    </row>
    <row r="29" spans="1:15" ht="15" thickTop="1">
      <c r="A29" s="154" t="s">
        <v>415</v>
      </c>
      <c r="B29" s="155" t="s">
        <v>417</v>
      </c>
      <c r="C29" s="156">
        <f>C25+C28</f>
        <v>423992.14958999999</v>
      </c>
      <c r="D29" s="156">
        <f>D25+D28</f>
        <v>203214.78052</v>
      </c>
      <c r="E29" s="156">
        <f>E25+E28</f>
        <v>721139.78925999999</v>
      </c>
      <c r="F29" s="156" t="s">
        <v>240</v>
      </c>
      <c r="G29" s="156">
        <f>G25+G28</f>
        <v>327843.83571999997</v>
      </c>
      <c r="H29" s="156">
        <f>H25+H28</f>
        <v>151333.41814999998</v>
      </c>
      <c r="I29" s="156">
        <f>I25+I28</f>
        <v>584293.27674</v>
      </c>
      <c r="J29" s="43"/>
      <c r="K29" s="157">
        <f t="shared" ref="K29" si="6">+C29-G29</f>
        <v>96148.313870000013</v>
      </c>
      <c r="L29" s="158">
        <f t="shared" ref="L29" si="7">IF(ISERROR(K29/G29),0,K29/G29)</f>
        <v>0.29327473447485208</v>
      </c>
    </row>
    <row r="30" spans="1:15">
      <c r="B30" s="3"/>
      <c r="C30" s="12"/>
      <c r="D30" s="12"/>
      <c r="E30" s="12"/>
      <c r="F30" s="12"/>
      <c r="G30" s="12"/>
      <c r="H30" s="12"/>
      <c r="I30" s="12"/>
      <c r="K30" s="12"/>
      <c r="L30" s="37"/>
    </row>
    <row r="31" spans="1:15">
      <c r="B31" s="3"/>
    </row>
    <row r="32" spans="1:15" ht="15">
      <c r="A32" s="79" t="s">
        <v>238</v>
      </c>
      <c r="B32" s="79" t="s">
        <v>239</v>
      </c>
      <c r="C32" s="91"/>
      <c r="D32" s="91"/>
      <c r="E32" s="91"/>
      <c r="F32" s="91"/>
      <c r="G32" s="91"/>
      <c r="H32" s="91"/>
      <c r="I32" s="91"/>
      <c r="J32" s="91"/>
      <c r="K32" s="190" t="s">
        <v>452</v>
      </c>
      <c r="L32" s="190"/>
      <c r="M32" s="15"/>
      <c r="N32" s="190" t="s">
        <v>463</v>
      </c>
      <c r="O32" s="190"/>
    </row>
    <row r="33" spans="1:15" ht="27" customHeight="1">
      <c r="A33" s="121" t="s">
        <v>59</v>
      </c>
      <c r="B33" s="121" t="s">
        <v>51</v>
      </c>
      <c r="C33" s="96" t="s">
        <v>45</v>
      </c>
      <c r="D33" s="96" t="s">
        <v>46</v>
      </c>
      <c r="E33" s="96" t="s">
        <v>47</v>
      </c>
      <c r="F33" s="96" t="s">
        <v>77</v>
      </c>
      <c r="G33" s="96" t="s">
        <v>48</v>
      </c>
      <c r="H33" s="96" t="s">
        <v>146</v>
      </c>
      <c r="I33" s="96" t="s">
        <v>49</v>
      </c>
      <c r="J33" s="91"/>
      <c r="K33" s="188" t="s">
        <v>451</v>
      </c>
      <c r="L33" s="191"/>
      <c r="N33" s="188" t="s">
        <v>453</v>
      </c>
      <c r="O33" s="191"/>
    </row>
    <row r="34" spans="1:15">
      <c r="A34" s="118" t="s">
        <v>23</v>
      </c>
      <c r="B34" s="112" t="s">
        <v>60</v>
      </c>
      <c r="C34" s="27"/>
      <c r="D34" s="27"/>
      <c r="E34" s="27"/>
      <c r="F34" s="27"/>
      <c r="G34" s="27"/>
      <c r="H34" s="27"/>
      <c r="I34" s="27"/>
      <c r="K34" s="12"/>
      <c r="L34" s="37"/>
      <c r="N34" s="12"/>
      <c r="O34" s="37"/>
    </row>
    <row r="35" spans="1:15">
      <c r="A35" s="117" t="s">
        <v>78</v>
      </c>
      <c r="B35" s="111" t="s">
        <v>61</v>
      </c>
      <c r="C35" s="31">
        <f>+C6-D6</f>
        <v>9675</v>
      </c>
      <c r="D35" s="31">
        <f t="shared" ref="D35:D49" si="8">+D6</f>
        <v>7564</v>
      </c>
      <c r="E35" s="31" t="s">
        <v>240</v>
      </c>
      <c r="F35" s="31" t="s">
        <v>240</v>
      </c>
      <c r="G35" s="31">
        <f>+G6-H6</f>
        <v>7437</v>
      </c>
      <c r="H35" s="31">
        <f t="shared" ref="H35:H49" si="9">+H6</f>
        <v>6925</v>
      </c>
      <c r="I35" s="31" t="s">
        <v>240</v>
      </c>
      <c r="J35" s="45"/>
      <c r="K35" s="31">
        <f t="shared" ref="K35:K43" si="10">+C35-G35</f>
        <v>2238</v>
      </c>
      <c r="L35" s="47">
        <f t="shared" ref="L35:L43" si="11">IF(ISERROR(K35/G35),0,K35/G35)</f>
        <v>0.3009277934651069</v>
      </c>
      <c r="N35" s="31">
        <f t="shared" ref="N35:N54" si="12">+C35-D35</f>
        <v>2111</v>
      </c>
      <c r="O35" s="47">
        <f t="shared" ref="O35:O54" si="13">IF(ISERROR(N35/D35),0,N35/D35)</f>
        <v>0.27908514013749341</v>
      </c>
    </row>
    <row r="36" spans="1:15">
      <c r="A36" s="117" t="s">
        <v>79</v>
      </c>
      <c r="B36" s="111" t="s">
        <v>62</v>
      </c>
      <c r="C36" s="31">
        <f t="shared" ref="C36:C54" si="14">+C7-D7</f>
        <v>57600</v>
      </c>
      <c r="D36" s="31">
        <f t="shared" si="8"/>
        <v>49561</v>
      </c>
      <c r="E36" s="31" t="s">
        <v>240</v>
      </c>
      <c r="F36" s="31" t="s">
        <v>240</v>
      </c>
      <c r="G36" s="31">
        <f t="shared" ref="G36:G54" si="15">+G7-H7</f>
        <v>44976</v>
      </c>
      <c r="H36" s="31">
        <f t="shared" si="9"/>
        <v>43247</v>
      </c>
      <c r="I36" s="31" t="s">
        <v>240</v>
      </c>
      <c r="J36" s="45"/>
      <c r="K36" s="31">
        <f t="shared" si="10"/>
        <v>12624</v>
      </c>
      <c r="L36" s="47">
        <f t="shared" si="11"/>
        <v>0.28068303094983993</v>
      </c>
      <c r="N36" s="31">
        <f t="shared" si="12"/>
        <v>8039</v>
      </c>
      <c r="O36" s="47">
        <f t="shared" si="13"/>
        <v>0.16220415245858638</v>
      </c>
    </row>
    <row r="37" spans="1:15" ht="38.25">
      <c r="A37" s="117" t="s">
        <v>93</v>
      </c>
      <c r="B37" s="111" t="s">
        <v>63</v>
      </c>
      <c r="C37" s="32">
        <f t="shared" si="14"/>
        <v>269813</v>
      </c>
      <c r="D37" s="32">
        <f t="shared" si="8"/>
        <v>253061</v>
      </c>
      <c r="E37" s="32" t="s">
        <v>240</v>
      </c>
      <c r="F37" s="32" t="s">
        <v>240</v>
      </c>
      <c r="G37" s="32">
        <f t="shared" si="15"/>
        <v>235746</v>
      </c>
      <c r="H37" s="32">
        <f t="shared" si="9"/>
        <v>230443</v>
      </c>
      <c r="I37" s="32" t="s">
        <v>240</v>
      </c>
      <c r="J37" s="45"/>
      <c r="K37" s="32">
        <f t="shared" si="10"/>
        <v>34067</v>
      </c>
      <c r="L37" s="48">
        <f t="shared" si="11"/>
        <v>0.1445072238765451</v>
      </c>
      <c r="N37" s="32">
        <f t="shared" si="12"/>
        <v>16752</v>
      </c>
      <c r="O37" s="48">
        <f t="shared" si="13"/>
        <v>6.6197478078407979E-2</v>
      </c>
    </row>
    <row r="38" spans="1:15">
      <c r="A38" s="117" t="s">
        <v>80</v>
      </c>
      <c r="B38" s="111" t="s">
        <v>64</v>
      </c>
      <c r="C38" s="31">
        <f t="shared" si="14"/>
        <v>83617</v>
      </c>
      <c r="D38" s="31">
        <f t="shared" si="8"/>
        <v>78438</v>
      </c>
      <c r="E38" s="31" t="s">
        <v>240</v>
      </c>
      <c r="F38" s="31" t="s">
        <v>240</v>
      </c>
      <c r="G38" s="31">
        <f t="shared" si="15"/>
        <v>74908</v>
      </c>
      <c r="H38" s="31">
        <f t="shared" si="9"/>
        <v>75700</v>
      </c>
      <c r="I38" s="31" t="s">
        <v>240</v>
      </c>
      <c r="J38" s="45"/>
      <c r="K38" s="31">
        <f t="shared" si="10"/>
        <v>8709</v>
      </c>
      <c r="L38" s="47">
        <f t="shared" si="11"/>
        <v>0.11626261547498265</v>
      </c>
      <c r="N38" s="31">
        <f t="shared" si="12"/>
        <v>5179</v>
      </c>
      <c r="O38" s="47">
        <f t="shared" si="13"/>
        <v>6.602667074632193E-2</v>
      </c>
    </row>
    <row r="39" spans="1:15">
      <c r="A39" s="117" t="s">
        <v>81</v>
      </c>
      <c r="B39" s="111" t="s">
        <v>65</v>
      </c>
      <c r="C39" s="31">
        <f t="shared" si="14"/>
        <v>183055</v>
      </c>
      <c r="D39" s="31">
        <f t="shared" si="8"/>
        <v>171502</v>
      </c>
      <c r="E39" s="31" t="s">
        <v>240</v>
      </c>
      <c r="F39" s="31" t="s">
        <v>240</v>
      </c>
      <c r="G39" s="31">
        <f t="shared" si="15"/>
        <v>158287</v>
      </c>
      <c r="H39" s="31">
        <f t="shared" si="9"/>
        <v>152707</v>
      </c>
      <c r="I39" s="31" t="s">
        <v>240</v>
      </c>
      <c r="J39" s="45"/>
      <c r="K39" s="31">
        <f t="shared" si="10"/>
        <v>24768</v>
      </c>
      <c r="L39" s="47">
        <f t="shared" si="11"/>
        <v>0.15647526328757258</v>
      </c>
      <c r="N39" s="31">
        <f t="shared" si="12"/>
        <v>11553</v>
      </c>
      <c r="O39" s="47">
        <f t="shared" si="13"/>
        <v>6.736364590500403E-2</v>
      </c>
    </row>
    <row r="40" spans="1:15">
      <c r="A40" s="117" t="s">
        <v>82</v>
      </c>
      <c r="B40" s="111" t="s">
        <v>66</v>
      </c>
      <c r="C40" s="31">
        <f t="shared" si="14"/>
        <v>2577</v>
      </c>
      <c r="D40" s="31">
        <f t="shared" si="8"/>
        <v>2561</v>
      </c>
      <c r="E40" s="31" t="s">
        <v>240</v>
      </c>
      <c r="F40" s="31" t="s">
        <v>240</v>
      </c>
      <c r="G40" s="31">
        <f t="shared" si="15"/>
        <v>2274</v>
      </c>
      <c r="H40" s="31">
        <f t="shared" si="9"/>
        <v>1827</v>
      </c>
      <c r="I40" s="31" t="s">
        <v>240</v>
      </c>
      <c r="J40" s="45"/>
      <c r="K40" s="31">
        <f t="shared" si="10"/>
        <v>303</v>
      </c>
      <c r="L40" s="47">
        <f t="shared" si="11"/>
        <v>0.13324538258575197</v>
      </c>
      <c r="N40" s="31">
        <f t="shared" si="12"/>
        <v>16</v>
      </c>
      <c r="O40" s="47">
        <f t="shared" si="13"/>
        <v>6.247559547051933E-3</v>
      </c>
    </row>
    <row r="41" spans="1:15">
      <c r="A41" s="117" t="s">
        <v>83</v>
      </c>
      <c r="B41" s="111" t="s">
        <v>67</v>
      </c>
      <c r="C41" s="31">
        <f t="shared" si="14"/>
        <v>564</v>
      </c>
      <c r="D41" s="31">
        <f t="shared" si="8"/>
        <v>560</v>
      </c>
      <c r="E41" s="31" t="s">
        <v>240</v>
      </c>
      <c r="F41" s="31" t="s">
        <v>240</v>
      </c>
      <c r="G41" s="31">
        <f t="shared" si="15"/>
        <v>277</v>
      </c>
      <c r="H41" s="31">
        <f t="shared" si="9"/>
        <v>209</v>
      </c>
      <c r="I41" s="31" t="s">
        <v>240</v>
      </c>
      <c r="J41" s="45"/>
      <c r="K41" s="31">
        <f t="shared" si="10"/>
        <v>287</v>
      </c>
      <c r="L41" s="47">
        <f t="shared" si="11"/>
        <v>1.036101083032491</v>
      </c>
      <c r="N41" s="31">
        <f t="shared" si="12"/>
        <v>4</v>
      </c>
      <c r="O41" s="47">
        <f t="shared" si="13"/>
        <v>7.1428571428571426E-3</v>
      </c>
    </row>
    <row r="42" spans="1:15">
      <c r="A42" s="117" t="s">
        <v>84</v>
      </c>
      <c r="B42" s="111" t="s">
        <v>68</v>
      </c>
      <c r="C42" s="31">
        <f t="shared" si="14"/>
        <v>5925</v>
      </c>
      <c r="D42" s="31">
        <f t="shared" si="8"/>
        <v>5200</v>
      </c>
      <c r="E42" s="31" t="s">
        <v>240</v>
      </c>
      <c r="F42" s="31" t="s">
        <v>240</v>
      </c>
      <c r="G42" s="31">
        <f t="shared" si="15"/>
        <v>4648</v>
      </c>
      <c r="H42" s="31">
        <f t="shared" si="9"/>
        <v>3737</v>
      </c>
      <c r="I42" s="31" t="s">
        <v>240</v>
      </c>
      <c r="J42" s="45"/>
      <c r="K42" s="31">
        <f t="shared" si="10"/>
        <v>1277</v>
      </c>
      <c r="L42" s="47">
        <f t="shared" si="11"/>
        <v>0.27474182444061962</v>
      </c>
      <c r="N42" s="31">
        <f t="shared" si="12"/>
        <v>725</v>
      </c>
      <c r="O42" s="47">
        <f t="shared" si="13"/>
        <v>0.13942307692307693</v>
      </c>
    </row>
    <row r="43" spans="1:15">
      <c r="A43" s="117" t="s">
        <v>85</v>
      </c>
      <c r="B43" s="111" t="s">
        <v>69</v>
      </c>
      <c r="C43" s="31">
        <f t="shared" si="14"/>
        <v>679</v>
      </c>
      <c r="D43" s="31">
        <f t="shared" si="8"/>
        <v>964</v>
      </c>
      <c r="E43" s="31" t="s">
        <v>240</v>
      </c>
      <c r="F43" s="31" t="s">
        <v>240</v>
      </c>
      <c r="G43" s="31">
        <f t="shared" si="15"/>
        <v>824</v>
      </c>
      <c r="H43" s="31">
        <f t="shared" si="9"/>
        <v>844</v>
      </c>
      <c r="I43" s="31" t="s">
        <v>240</v>
      </c>
      <c r="J43" s="45"/>
      <c r="K43" s="31">
        <f t="shared" si="10"/>
        <v>-145</v>
      </c>
      <c r="L43" s="47">
        <f t="shared" si="11"/>
        <v>-0.17597087378640777</v>
      </c>
      <c r="N43" s="31">
        <f t="shared" si="12"/>
        <v>-285</v>
      </c>
      <c r="O43" s="47">
        <f t="shared" si="13"/>
        <v>-0.29564315352697096</v>
      </c>
    </row>
    <row r="44" spans="1:15">
      <c r="A44" s="140"/>
      <c r="B44" s="111"/>
      <c r="C44" s="31"/>
      <c r="D44" s="31">
        <f t="shared" si="8"/>
        <v>0</v>
      </c>
      <c r="E44" s="31"/>
      <c r="F44" s="31"/>
      <c r="G44" s="31"/>
      <c r="H44" s="31">
        <f t="shared" si="9"/>
        <v>0</v>
      </c>
      <c r="I44" s="31"/>
      <c r="J44" s="45"/>
      <c r="K44" s="31"/>
      <c r="L44" s="47"/>
      <c r="N44" s="31"/>
      <c r="O44" s="47"/>
    </row>
    <row r="45" spans="1:15">
      <c r="A45" s="117" t="s">
        <v>456</v>
      </c>
      <c r="B45" s="111" t="s">
        <v>70</v>
      </c>
      <c r="C45" s="32">
        <f t="shared" si="14"/>
        <v>54485</v>
      </c>
      <c r="D45" s="32">
        <f t="shared" si="8"/>
        <v>51362</v>
      </c>
      <c r="E45" s="32" t="s">
        <v>240</v>
      </c>
      <c r="F45" s="32" t="s">
        <v>240</v>
      </c>
      <c r="G45" s="32">
        <f t="shared" si="15"/>
        <v>41408</v>
      </c>
      <c r="H45" s="32">
        <f t="shared" si="9"/>
        <v>48380</v>
      </c>
      <c r="I45" s="32" t="s">
        <v>240</v>
      </c>
      <c r="J45" s="45"/>
      <c r="K45" s="32">
        <f t="shared" ref="K45:K49" si="16">+C45-G45</f>
        <v>13077</v>
      </c>
      <c r="L45" s="48">
        <f t="shared" ref="L45:L49" si="17">IF(ISERROR(K45/G45),0,K45/G45)</f>
        <v>0.31580853941267389</v>
      </c>
      <c r="N45" s="32">
        <f t="shared" si="12"/>
        <v>3123</v>
      </c>
      <c r="O45" s="48">
        <f t="shared" si="13"/>
        <v>6.0803707020754647E-2</v>
      </c>
    </row>
    <row r="46" spans="1:15" ht="25.5">
      <c r="A46" s="117" t="s">
        <v>86</v>
      </c>
      <c r="B46" s="111" t="s">
        <v>71</v>
      </c>
      <c r="C46" s="31">
        <f t="shared" si="14"/>
        <v>10870</v>
      </c>
      <c r="D46" s="31">
        <f t="shared" si="8"/>
        <v>9385</v>
      </c>
      <c r="E46" s="31" t="s">
        <v>240</v>
      </c>
      <c r="F46" s="31" t="s">
        <v>240</v>
      </c>
      <c r="G46" s="31">
        <f t="shared" si="15"/>
        <v>6796</v>
      </c>
      <c r="H46" s="31">
        <f t="shared" si="9"/>
        <v>5699</v>
      </c>
      <c r="I46" s="31" t="s">
        <v>240</v>
      </c>
      <c r="J46" s="45"/>
      <c r="K46" s="31">
        <f t="shared" si="16"/>
        <v>4074</v>
      </c>
      <c r="L46" s="47">
        <f t="shared" si="17"/>
        <v>0.59947027663331376</v>
      </c>
      <c r="N46" s="31">
        <f t="shared" si="12"/>
        <v>1485</v>
      </c>
      <c r="O46" s="47">
        <f t="shared" si="13"/>
        <v>0.15823122003196591</v>
      </c>
    </row>
    <row r="47" spans="1:15">
      <c r="A47" s="117" t="s">
        <v>87</v>
      </c>
      <c r="B47" s="111" t="s">
        <v>72</v>
      </c>
      <c r="C47" s="31">
        <f t="shared" si="14"/>
        <v>43037</v>
      </c>
      <c r="D47" s="31">
        <f t="shared" si="8"/>
        <v>40995</v>
      </c>
      <c r="E47" s="31" t="s">
        <v>240</v>
      </c>
      <c r="F47" s="31" t="s">
        <v>240</v>
      </c>
      <c r="G47" s="31">
        <f t="shared" si="15"/>
        <v>33102</v>
      </c>
      <c r="H47" s="31">
        <f t="shared" si="9"/>
        <v>40724</v>
      </c>
      <c r="I47" s="31" t="s">
        <v>240</v>
      </c>
      <c r="J47" s="45"/>
      <c r="K47" s="31">
        <f t="shared" si="16"/>
        <v>9935</v>
      </c>
      <c r="L47" s="47">
        <f t="shared" si="17"/>
        <v>0.30013292248202528</v>
      </c>
      <c r="N47" s="31">
        <f t="shared" si="12"/>
        <v>2042</v>
      </c>
      <c r="O47" s="47">
        <f t="shared" si="13"/>
        <v>4.9810952555189657E-2</v>
      </c>
    </row>
    <row r="48" spans="1:15">
      <c r="A48" s="117" t="s">
        <v>88</v>
      </c>
      <c r="B48" s="111" t="s">
        <v>73</v>
      </c>
      <c r="C48" s="34">
        <f t="shared" si="14"/>
        <v>578</v>
      </c>
      <c r="D48" s="34">
        <f t="shared" si="8"/>
        <v>982</v>
      </c>
      <c r="E48" s="34" t="s">
        <v>240</v>
      </c>
      <c r="F48" s="34" t="s">
        <v>240</v>
      </c>
      <c r="G48" s="34">
        <f t="shared" si="15"/>
        <v>1510</v>
      </c>
      <c r="H48" s="34">
        <f t="shared" si="9"/>
        <v>1957</v>
      </c>
      <c r="I48" s="34" t="s">
        <v>240</v>
      </c>
      <c r="J48" s="45"/>
      <c r="K48" s="34">
        <f t="shared" si="16"/>
        <v>-932</v>
      </c>
      <c r="L48" s="49">
        <f t="shared" si="17"/>
        <v>-0.61721854304635759</v>
      </c>
      <c r="N48" s="34">
        <f t="shared" si="12"/>
        <v>-404</v>
      </c>
      <c r="O48" s="49">
        <f t="shared" si="13"/>
        <v>-0.41140529531568226</v>
      </c>
    </row>
    <row r="49" spans="1:15">
      <c r="A49" s="117"/>
      <c r="B49" s="111"/>
      <c r="C49" s="33">
        <f t="shared" si="14"/>
        <v>398177</v>
      </c>
      <c r="D49" s="33">
        <f t="shared" si="8"/>
        <v>367712</v>
      </c>
      <c r="E49" s="33" t="s">
        <v>240</v>
      </c>
      <c r="F49" s="33" t="s">
        <v>240</v>
      </c>
      <c r="G49" s="33">
        <f t="shared" si="15"/>
        <v>335039</v>
      </c>
      <c r="H49" s="33">
        <f t="shared" si="9"/>
        <v>333576</v>
      </c>
      <c r="I49" s="33" t="s">
        <v>240</v>
      </c>
      <c r="J49" s="45"/>
      <c r="K49" s="33">
        <f t="shared" si="16"/>
        <v>63138</v>
      </c>
      <c r="L49" s="50">
        <f t="shared" si="17"/>
        <v>0.1884497028704121</v>
      </c>
      <c r="N49" s="33">
        <f t="shared" si="12"/>
        <v>30465</v>
      </c>
      <c r="O49" s="50">
        <f t="shared" si="13"/>
        <v>8.2850165346793139E-2</v>
      </c>
    </row>
    <row r="50" spans="1:15">
      <c r="A50" s="118" t="s">
        <v>89</v>
      </c>
      <c r="B50" s="112" t="s">
        <v>74</v>
      </c>
      <c r="C50" s="31"/>
      <c r="D50" s="31"/>
      <c r="E50" s="31"/>
      <c r="F50" s="31"/>
      <c r="G50" s="31"/>
      <c r="H50" s="31"/>
      <c r="I50" s="31"/>
      <c r="J50" s="45"/>
      <c r="K50" s="31"/>
      <c r="L50" s="47"/>
      <c r="N50" s="31"/>
      <c r="O50" s="47"/>
    </row>
    <row r="51" spans="1:15">
      <c r="A51" s="117" t="s">
        <v>90</v>
      </c>
      <c r="B51" s="111" t="s">
        <v>75</v>
      </c>
      <c r="C51" s="31">
        <f t="shared" si="14"/>
        <v>26994</v>
      </c>
      <c r="D51" s="31">
        <f>+D22</f>
        <v>24696</v>
      </c>
      <c r="E51" s="31" t="s">
        <v>240</v>
      </c>
      <c r="F51" s="31" t="s">
        <v>240</v>
      </c>
      <c r="G51" s="31">
        <f t="shared" si="15"/>
        <v>23961</v>
      </c>
      <c r="H51" s="31">
        <f>+H22</f>
        <v>26922</v>
      </c>
      <c r="I51" s="31" t="s">
        <v>240</v>
      </c>
      <c r="J51" s="45"/>
      <c r="K51" s="31">
        <f t="shared" ref="K51:K54" si="18">+C51-G51</f>
        <v>3033</v>
      </c>
      <c r="L51" s="47">
        <f t="shared" ref="L51:L54" si="19">IF(ISERROR(K51/G51),0,K51/G51)</f>
        <v>0.12658069362714411</v>
      </c>
      <c r="N51" s="31">
        <f t="shared" si="12"/>
        <v>2298</v>
      </c>
      <c r="O51" s="47">
        <f t="shared" si="13"/>
        <v>9.3051506316812443E-2</v>
      </c>
    </row>
    <row r="52" spans="1:15">
      <c r="A52" s="117" t="s">
        <v>91</v>
      </c>
      <c r="B52" s="111" t="s">
        <v>76</v>
      </c>
      <c r="C52" s="31">
        <f t="shared" si="14"/>
        <v>172544</v>
      </c>
      <c r="D52" s="31">
        <f>+D23</f>
        <v>171876</v>
      </c>
      <c r="E52" s="31" t="s">
        <v>240</v>
      </c>
      <c r="F52" s="31" t="s">
        <v>240</v>
      </c>
      <c r="G52" s="31">
        <f t="shared" si="15"/>
        <v>165063</v>
      </c>
      <c r="H52" s="31">
        <f>+H23</f>
        <v>179455</v>
      </c>
      <c r="I52" s="31" t="s">
        <v>240</v>
      </c>
      <c r="J52" s="45"/>
      <c r="K52" s="31">
        <f t="shared" si="18"/>
        <v>7481</v>
      </c>
      <c r="L52" s="47">
        <f t="shared" si="19"/>
        <v>4.5322089141721644E-2</v>
      </c>
      <c r="N52" s="31">
        <f t="shared" si="12"/>
        <v>668</v>
      </c>
      <c r="O52" s="47">
        <f t="shared" si="13"/>
        <v>3.8865228420489192E-3</v>
      </c>
    </row>
    <row r="53" spans="1:15" ht="15" thickBot="1">
      <c r="A53" s="118"/>
      <c r="B53" s="111"/>
      <c r="C53" s="46">
        <f t="shared" si="14"/>
        <v>199538</v>
      </c>
      <c r="D53" s="46">
        <f>+D24</f>
        <v>196572</v>
      </c>
      <c r="E53" s="46" t="s">
        <v>240</v>
      </c>
      <c r="F53" s="46" t="s">
        <v>240</v>
      </c>
      <c r="G53" s="46">
        <f t="shared" si="15"/>
        <v>189024</v>
      </c>
      <c r="H53" s="46">
        <f>+H24</f>
        <v>206377</v>
      </c>
      <c r="I53" s="46" t="s">
        <v>240</v>
      </c>
      <c r="J53" s="45"/>
      <c r="K53" s="46">
        <f t="shared" si="18"/>
        <v>10514</v>
      </c>
      <c r="L53" s="51">
        <f t="shared" si="19"/>
        <v>5.5622566446588792E-2</v>
      </c>
      <c r="N53" s="46">
        <f t="shared" si="12"/>
        <v>2966</v>
      </c>
      <c r="O53" s="51">
        <f t="shared" si="13"/>
        <v>1.5088618928433347E-2</v>
      </c>
    </row>
    <row r="54" spans="1:15" ht="15" thickTop="1">
      <c r="A54" s="118" t="s">
        <v>59</v>
      </c>
      <c r="B54" s="112" t="s">
        <v>51</v>
      </c>
      <c r="C54" s="33">
        <f t="shared" si="14"/>
        <v>198639</v>
      </c>
      <c r="D54" s="33">
        <f>+D25</f>
        <v>171140</v>
      </c>
      <c r="E54" s="33" t="s">
        <v>240</v>
      </c>
      <c r="F54" s="33" t="s">
        <v>240</v>
      </c>
      <c r="G54" s="33">
        <f t="shared" si="15"/>
        <v>146015</v>
      </c>
      <c r="H54" s="33">
        <f>+H25</f>
        <v>127199</v>
      </c>
      <c r="I54" s="33" t="s">
        <v>240</v>
      </c>
      <c r="J54" s="45"/>
      <c r="K54" s="33">
        <f t="shared" si="18"/>
        <v>52624</v>
      </c>
      <c r="L54" s="50">
        <f t="shared" si="19"/>
        <v>0.36040132863062013</v>
      </c>
      <c r="N54" s="33">
        <f t="shared" si="12"/>
        <v>27499</v>
      </c>
      <c r="O54" s="50">
        <f t="shared" si="13"/>
        <v>0.16068131354446652</v>
      </c>
    </row>
    <row r="55" spans="1:15">
      <c r="A55" s="115"/>
      <c r="B55" s="116"/>
      <c r="C55" s="12"/>
      <c r="D55" s="12"/>
      <c r="E55" s="12"/>
      <c r="F55" s="12"/>
      <c r="G55" s="12"/>
      <c r="H55" s="12"/>
      <c r="I55" s="12"/>
      <c r="K55" s="12"/>
      <c r="L55" s="37"/>
      <c r="N55" s="12"/>
      <c r="O55" s="37"/>
    </row>
    <row r="56" spans="1:15">
      <c r="A56" s="146" t="s">
        <v>445</v>
      </c>
      <c r="B56" s="147" t="s">
        <v>446</v>
      </c>
      <c r="C56" s="148"/>
      <c r="D56" s="148"/>
      <c r="E56" s="148"/>
      <c r="F56" s="148"/>
      <c r="G56" s="148"/>
      <c r="H56" s="148"/>
      <c r="I56" s="148"/>
      <c r="J56" s="43"/>
      <c r="K56" s="148"/>
      <c r="L56" s="149"/>
      <c r="N56" s="12"/>
      <c r="O56" s="37"/>
    </row>
    <row r="57" spans="1:15" ht="15" thickBot="1">
      <c r="A57" s="119" t="s">
        <v>416</v>
      </c>
      <c r="B57" s="150" t="s">
        <v>414</v>
      </c>
      <c r="C57" s="151">
        <f t="shared" ref="C57:C58" si="20">+C28-D28</f>
        <v>22138.369070000001</v>
      </c>
      <c r="D57" s="151">
        <f t="shared" ref="D57:D58" si="21">+D28</f>
        <v>32074.78052</v>
      </c>
      <c r="E57" s="151" t="s">
        <v>240</v>
      </c>
      <c r="F57" s="151" t="s">
        <v>240</v>
      </c>
      <c r="G57" s="151">
        <f t="shared" ref="G57:G58" si="22">+G28-H28</f>
        <v>30495.417569999998</v>
      </c>
      <c r="H57" s="151">
        <f t="shared" ref="H57:H58" si="23">+H28</f>
        <v>24134.418149999998</v>
      </c>
      <c r="I57" s="151" t="s">
        <v>240</v>
      </c>
      <c r="J57" s="43"/>
      <c r="K57" s="152">
        <f t="shared" ref="K57:K58" si="24">+C57-G57</f>
        <v>-8357.0484999999971</v>
      </c>
      <c r="L57" s="153">
        <f t="shared" ref="L57:L58" si="25">IF(ISERROR(K57/G57),0,K57/G57)</f>
        <v>-0.27404276333704908</v>
      </c>
      <c r="M57" s="90"/>
      <c r="N57" s="16">
        <f t="shared" ref="N57" si="26">+C57-D57</f>
        <v>-9936.4114499999996</v>
      </c>
      <c r="O57" s="41">
        <f t="shared" ref="O57" si="27">IF(ISERROR(N57/D57),0,N57/D57)</f>
        <v>-0.30978891480813786</v>
      </c>
    </row>
    <row r="58" spans="1:15" ht="15" thickTop="1">
      <c r="A58" s="154" t="s">
        <v>415</v>
      </c>
      <c r="B58" s="155" t="s">
        <v>417</v>
      </c>
      <c r="C58" s="156">
        <f t="shared" si="20"/>
        <v>220777.36906999999</v>
      </c>
      <c r="D58" s="156">
        <f t="shared" si="21"/>
        <v>203214.78052</v>
      </c>
      <c r="E58" s="156" t="s">
        <v>240</v>
      </c>
      <c r="F58" s="156" t="s">
        <v>240</v>
      </c>
      <c r="G58" s="156">
        <f t="shared" si="22"/>
        <v>176510.41756999999</v>
      </c>
      <c r="H58" s="156">
        <f t="shared" si="23"/>
        <v>151333.41814999998</v>
      </c>
      <c r="I58" s="156" t="s">
        <v>240</v>
      </c>
      <c r="J58" s="43"/>
      <c r="K58" s="157">
        <f t="shared" si="24"/>
        <v>44266.951499999996</v>
      </c>
      <c r="L58" s="158">
        <f t="shared" si="25"/>
        <v>0.25078945542942094</v>
      </c>
      <c r="M58" s="90"/>
      <c r="N58" s="14">
        <f t="shared" ref="N58" si="28">+C58-D58</f>
        <v>17562.588549999986</v>
      </c>
      <c r="O58" s="39">
        <f t="shared" ref="O58" si="29">IF(ISERROR(N58/D58),0,N58/D58)</f>
        <v>8.6423775401866063E-2</v>
      </c>
    </row>
    <row r="59" spans="1:15">
      <c r="A59" s="115"/>
      <c r="B59" s="159"/>
      <c r="C59" s="29"/>
      <c r="D59" s="29"/>
      <c r="E59" s="29"/>
      <c r="F59" s="29"/>
      <c r="G59" s="29"/>
      <c r="H59" s="29"/>
      <c r="I59" s="29"/>
    </row>
    <row r="60" spans="1:15" ht="21">
      <c r="A60" s="141" t="s">
        <v>418</v>
      </c>
      <c r="B60" s="145" t="s">
        <v>419</v>
      </c>
    </row>
  </sheetData>
  <mergeCells count="6">
    <mergeCell ref="K3:L3"/>
    <mergeCell ref="K4:L4"/>
    <mergeCell ref="K32:L32"/>
    <mergeCell ref="K33:L33"/>
    <mergeCell ref="N32:O32"/>
    <mergeCell ref="N33:O33"/>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5" orientation="landscape" r:id="rId3"/>
</worksheet>
</file>

<file path=xl/worksheets/sheet5.xml><?xml version="1.0" encoding="utf-8"?>
<worksheet xmlns="http://schemas.openxmlformats.org/spreadsheetml/2006/main" xmlns:r="http://schemas.openxmlformats.org/officeDocument/2006/relationships">
  <sheetPr>
    <tabColor rgb="FF92D050"/>
    <pageSetUpPr fitToPage="1"/>
  </sheetPr>
  <dimension ref="A1:O45"/>
  <sheetViews>
    <sheetView showGridLines="0" zoomScale="85" zoomScaleNormal="85" zoomScaleSheetLayoutView="85" workbookViewId="0">
      <selection activeCell="A2" sqref="A2"/>
    </sheetView>
  </sheetViews>
  <sheetFormatPr defaultRowHeight="14.25" outlineLevelCol="1"/>
  <cols>
    <col min="1" max="1" width="36.625" style="1" customWidth="1"/>
    <col min="2" max="2" width="37.375" style="1" customWidth="1"/>
    <col min="3" max="3" width="11" style="1" bestFit="1" customWidth="1"/>
    <col min="4" max="4" width="9.75" style="1" bestFit="1" customWidth="1"/>
    <col min="5" max="5" width="11" style="1" customWidth="1"/>
    <col min="6" max="6" width="11" style="1" hidden="1" customWidth="1" outlineLevel="1"/>
    <col min="7" max="7" width="11" style="1" bestFit="1" customWidth="1" collapsed="1"/>
    <col min="8" max="8" width="9.75" style="1" bestFit="1" customWidth="1"/>
    <col min="9" max="9" width="11" style="1" bestFit="1" customWidth="1"/>
    <col min="10" max="10" width="1.75" style="1" customWidth="1"/>
    <col min="11" max="11" width="8.5" style="1" bestFit="1" customWidth="1"/>
    <col min="12" max="12" width="9.375" style="1" bestFit="1" customWidth="1"/>
    <col min="13" max="13" width="1.75" style="1" customWidth="1"/>
    <col min="14" max="14" width="8.5" style="1" bestFit="1" customWidth="1"/>
    <col min="15" max="15" width="9.375" style="1" bestFit="1" customWidth="1"/>
    <col min="16" max="16384" width="9" style="1"/>
  </cols>
  <sheetData>
    <row r="1" spans="1:12">
      <c r="A1" s="63" t="s">
        <v>234</v>
      </c>
      <c r="B1" s="63" t="s">
        <v>235</v>
      </c>
    </row>
    <row r="2" spans="1:12">
      <c r="A2" s="24"/>
      <c r="B2" s="24"/>
    </row>
    <row r="3" spans="1:12" ht="15">
      <c r="A3" s="79" t="s">
        <v>237</v>
      </c>
      <c r="B3" s="79" t="s">
        <v>236</v>
      </c>
      <c r="C3" s="91"/>
      <c r="D3" s="91"/>
      <c r="E3" s="91"/>
      <c r="F3" s="91"/>
      <c r="G3" s="91"/>
      <c r="H3" s="91"/>
      <c r="I3" s="91"/>
      <c r="J3" s="91"/>
      <c r="K3" s="190" t="s">
        <v>452</v>
      </c>
      <c r="L3" s="190"/>
    </row>
    <row r="4" spans="1:12" ht="27" customHeight="1">
      <c r="A4" s="121" t="s">
        <v>28</v>
      </c>
      <c r="B4" s="121" t="s">
        <v>7</v>
      </c>
      <c r="C4" s="96" t="s">
        <v>45</v>
      </c>
      <c r="D4" s="96" t="s">
        <v>46</v>
      </c>
      <c r="E4" s="96" t="s">
        <v>47</v>
      </c>
      <c r="F4" s="96" t="s">
        <v>77</v>
      </c>
      <c r="G4" s="96" t="s">
        <v>48</v>
      </c>
      <c r="H4" s="96" t="s">
        <v>146</v>
      </c>
      <c r="I4" s="96" t="s">
        <v>49</v>
      </c>
      <c r="J4" s="91"/>
      <c r="K4" s="188" t="s">
        <v>451</v>
      </c>
      <c r="L4" s="189"/>
    </row>
    <row r="5" spans="1:12">
      <c r="A5" s="118" t="s">
        <v>26</v>
      </c>
      <c r="B5" s="112" t="s">
        <v>5</v>
      </c>
      <c r="C5" s="27"/>
      <c r="D5" s="27"/>
      <c r="E5" s="27"/>
      <c r="F5" s="27"/>
      <c r="G5" s="27"/>
      <c r="H5" s="27"/>
      <c r="I5" s="27"/>
      <c r="K5" s="12"/>
      <c r="L5" s="37"/>
    </row>
    <row r="6" spans="1:12">
      <c r="A6" s="117" t="s">
        <v>94</v>
      </c>
      <c r="B6" s="111" t="s">
        <v>106</v>
      </c>
      <c r="C6" s="31">
        <v>6954</v>
      </c>
      <c r="D6" s="31">
        <v>3367</v>
      </c>
      <c r="E6" s="31">
        <v>13224</v>
      </c>
      <c r="F6" s="31" t="s">
        <v>240</v>
      </c>
      <c r="G6" s="31">
        <v>6418</v>
      </c>
      <c r="H6" s="31">
        <v>3096</v>
      </c>
      <c r="I6" s="31">
        <v>9731</v>
      </c>
      <c r="K6" s="12">
        <f t="shared" ref="K6" si="0">+C6-G6</f>
        <v>536</v>
      </c>
      <c r="L6" s="37">
        <f t="shared" ref="L6" si="1">IF(ISERROR(K6/G6),0,K6/G6)</f>
        <v>8.3515113742598943E-2</v>
      </c>
    </row>
    <row r="7" spans="1:12">
      <c r="A7" s="117" t="s">
        <v>95</v>
      </c>
      <c r="B7" s="111" t="s">
        <v>107</v>
      </c>
      <c r="C7" s="31">
        <v>143319</v>
      </c>
      <c r="D7" s="31">
        <v>68777</v>
      </c>
      <c r="E7" s="31">
        <v>292512</v>
      </c>
      <c r="F7" s="31" t="s">
        <v>240</v>
      </c>
      <c r="G7" s="31">
        <v>141797</v>
      </c>
      <c r="H7" s="31">
        <v>67938</v>
      </c>
      <c r="I7" s="31">
        <v>272153</v>
      </c>
      <c r="K7" s="12">
        <f t="shared" ref="K7:K21" si="2">+C7-G7</f>
        <v>1522</v>
      </c>
      <c r="L7" s="37">
        <f t="shared" ref="L7:L21" si="3">IF(ISERROR(K7/G7),0,K7/G7)</f>
        <v>1.0733654449671009E-2</v>
      </c>
    </row>
    <row r="8" spans="1:12">
      <c r="A8" s="117" t="s">
        <v>96</v>
      </c>
      <c r="B8" s="111" t="s">
        <v>108</v>
      </c>
      <c r="C8" s="31">
        <v>47824</v>
      </c>
      <c r="D8" s="31">
        <v>22217</v>
      </c>
      <c r="E8" s="31">
        <v>88349</v>
      </c>
      <c r="F8" s="31" t="s">
        <v>240</v>
      </c>
      <c r="G8" s="31">
        <v>38563</v>
      </c>
      <c r="H8" s="31">
        <v>19684</v>
      </c>
      <c r="I8" s="31">
        <v>77650</v>
      </c>
      <c r="K8" s="12">
        <f t="shared" si="2"/>
        <v>9261</v>
      </c>
      <c r="L8" s="37">
        <f t="shared" si="3"/>
        <v>0.24015247776365947</v>
      </c>
    </row>
    <row r="9" spans="1:12">
      <c r="A9" s="117" t="s">
        <v>97</v>
      </c>
      <c r="B9" s="111" t="s">
        <v>109</v>
      </c>
      <c r="C9" s="31">
        <v>548</v>
      </c>
      <c r="D9" s="31">
        <v>274</v>
      </c>
      <c r="E9" s="31">
        <v>1365</v>
      </c>
      <c r="F9" s="31" t="s">
        <v>240</v>
      </c>
      <c r="G9" s="31">
        <v>732</v>
      </c>
      <c r="H9" s="31">
        <v>378</v>
      </c>
      <c r="I9" s="31">
        <v>1538</v>
      </c>
      <c r="K9" s="12">
        <f t="shared" si="2"/>
        <v>-184</v>
      </c>
      <c r="L9" s="37">
        <f t="shared" si="3"/>
        <v>-0.25136612021857924</v>
      </c>
    </row>
    <row r="10" spans="1:12">
      <c r="A10" s="117" t="s">
        <v>98</v>
      </c>
      <c r="B10" s="111" t="s">
        <v>110</v>
      </c>
      <c r="C10" s="31">
        <v>2386</v>
      </c>
      <c r="D10" s="31">
        <v>1132</v>
      </c>
      <c r="E10" s="31">
        <v>4985</v>
      </c>
      <c r="F10" s="31" t="s">
        <v>240</v>
      </c>
      <c r="G10" s="31">
        <v>2583</v>
      </c>
      <c r="H10" s="31">
        <v>1212</v>
      </c>
      <c r="I10" s="31">
        <v>7912</v>
      </c>
      <c r="K10" s="12">
        <f t="shared" si="2"/>
        <v>-197</v>
      </c>
      <c r="L10" s="37">
        <f t="shared" si="3"/>
        <v>-7.6267905536198222E-2</v>
      </c>
    </row>
    <row r="11" spans="1:12">
      <c r="A11" s="117" t="s">
        <v>99</v>
      </c>
      <c r="B11" s="111" t="s">
        <v>111</v>
      </c>
      <c r="C11" s="31">
        <v>52110</v>
      </c>
      <c r="D11" s="31">
        <v>26146</v>
      </c>
      <c r="E11" s="31">
        <v>116557</v>
      </c>
      <c r="F11" s="31" t="s">
        <v>240</v>
      </c>
      <c r="G11" s="31">
        <v>61109</v>
      </c>
      <c r="H11" s="31">
        <v>27680</v>
      </c>
      <c r="I11" s="31">
        <v>105970</v>
      </c>
      <c r="K11" s="12">
        <f t="shared" si="2"/>
        <v>-8999</v>
      </c>
      <c r="L11" s="37">
        <f t="shared" si="3"/>
        <v>-0.14726145085012027</v>
      </c>
    </row>
    <row r="12" spans="1:12">
      <c r="A12" s="117" t="s">
        <v>100</v>
      </c>
      <c r="B12" s="111" t="s">
        <v>112</v>
      </c>
      <c r="C12" s="31">
        <v>5855</v>
      </c>
      <c r="D12" s="31">
        <v>2879</v>
      </c>
      <c r="E12" s="31">
        <v>13365</v>
      </c>
      <c r="F12" s="31" t="s">
        <v>240</v>
      </c>
      <c r="G12" s="31">
        <v>6537</v>
      </c>
      <c r="H12" s="31">
        <v>3631</v>
      </c>
      <c r="I12" s="31">
        <v>13899</v>
      </c>
      <c r="K12" s="12">
        <f t="shared" si="2"/>
        <v>-682</v>
      </c>
      <c r="L12" s="37">
        <f t="shared" si="3"/>
        <v>-0.10432920299831727</v>
      </c>
    </row>
    <row r="13" spans="1:12">
      <c r="A13" s="117" t="s">
        <v>101</v>
      </c>
      <c r="B13" s="111" t="s">
        <v>113</v>
      </c>
      <c r="C13" s="31">
        <v>7069</v>
      </c>
      <c r="D13" s="31">
        <v>3584</v>
      </c>
      <c r="E13" s="31">
        <v>15232</v>
      </c>
      <c r="F13" s="31" t="s">
        <v>240</v>
      </c>
      <c r="G13" s="31">
        <v>7939</v>
      </c>
      <c r="H13" s="31">
        <v>3723</v>
      </c>
      <c r="I13" s="31">
        <v>14709</v>
      </c>
      <c r="K13" s="12">
        <f t="shared" si="2"/>
        <v>-870</v>
      </c>
      <c r="L13" s="37">
        <f t="shared" si="3"/>
        <v>-0.10958559012470084</v>
      </c>
    </row>
    <row r="14" spans="1:12">
      <c r="A14" s="117" t="s">
        <v>102</v>
      </c>
      <c r="B14" s="111" t="s">
        <v>114</v>
      </c>
      <c r="C14" s="31">
        <v>25837</v>
      </c>
      <c r="D14" s="31">
        <v>12304</v>
      </c>
      <c r="E14" s="31">
        <v>48342</v>
      </c>
      <c r="F14" s="31" t="s">
        <v>240</v>
      </c>
      <c r="G14" s="31">
        <v>23415</v>
      </c>
      <c r="H14" s="31">
        <v>11525</v>
      </c>
      <c r="I14" s="31">
        <v>46282</v>
      </c>
      <c r="K14" s="12">
        <f t="shared" si="2"/>
        <v>2422</v>
      </c>
      <c r="L14" s="37">
        <f t="shared" si="3"/>
        <v>0.10343796711509716</v>
      </c>
    </row>
    <row r="15" spans="1:12">
      <c r="A15" s="117" t="s">
        <v>103</v>
      </c>
      <c r="B15" s="111" t="s">
        <v>115</v>
      </c>
      <c r="C15" s="34">
        <v>1690</v>
      </c>
      <c r="D15" s="34">
        <v>241</v>
      </c>
      <c r="E15" s="34">
        <v>4317</v>
      </c>
      <c r="F15" s="34" t="s">
        <v>240</v>
      </c>
      <c r="G15" s="34">
        <v>919</v>
      </c>
      <c r="H15" s="34">
        <v>105</v>
      </c>
      <c r="I15" s="34">
        <v>4193</v>
      </c>
      <c r="K15" s="13">
        <f t="shared" si="2"/>
        <v>771</v>
      </c>
      <c r="L15" s="40">
        <f t="shared" si="3"/>
        <v>0.8389553862894451</v>
      </c>
    </row>
    <row r="16" spans="1:12">
      <c r="A16" s="118"/>
      <c r="B16" s="112"/>
      <c r="C16" s="33">
        <v>150273</v>
      </c>
      <c r="D16" s="33">
        <v>72144</v>
      </c>
      <c r="E16" s="33">
        <v>305736</v>
      </c>
      <c r="F16" s="33" t="s">
        <v>240</v>
      </c>
      <c r="G16" s="33">
        <v>148215</v>
      </c>
      <c r="H16" s="33">
        <v>71034</v>
      </c>
      <c r="I16" s="33">
        <v>281884</v>
      </c>
      <c r="K16" s="14">
        <f t="shared" si="2"/>
        <v>2058</v>
      </c>
      <c r="L16" s="39">
        <f t="shared" si="3"/>
        <v>1.3885234288027527E-2</v>
      </c>
    </row>
    <row r="17" spans="1:15">
      <c r="A17" s="118" t="s">
        <v>27</v>
      </c>
      <c r="B17" s="112" t="s">
        <v>6</v>
      </c>
      <c r="C17" s="28"/>
      <c r="D17" s="28"/>
      <c r="E17" s="28"/>
      <c r="F17" s="28"/>
      <c r="G17" s="28"/>
      <c r="H17" s="28"/>
      <c r="I17" s="28"/>
      <c r="K17" s="28"/>
      <c r="L17" s="52"/>
    </row>
    <row r="18" spans="1:15">
      <c r="A18" s="117" t="s">
        <v>104</v>
      </c>
      <c r="B18" s="111" t="s">
        <v>116</v>
      </c>
      <c r="C18" s="31">
        <v>2064</v>
      </c>
      <c r="D18" s="31">
        <v>884</v>
      </c>
      <c r="E18" s="31">
        <v>4466</v>
      </c>
      <c r="F18" s="31" t="s">
        <v>240</v>
      </c>
      <c r="G18" s="31">
        <v>2281</v>
      </c>
      <c r="H18" s="31">
        <v>1157</v>
      </c>
      <c r="I18" s="31">
        <v>2747</v>
      </c>
      <c r="K18" s="12">
        <f t="shared" si="2"/>
        <v>-217</v>
      </c>
      <c r="L18" s="37">
        <f t="shared" si="3"/>
        <v>-9.5133713283647517E-2</v>
      </c>
    </row>
    <row r="19" spans="1:15">
      <c r="A19" s="117" t="s">
        <v>105</v>
      </c>
      <c r="B19" s="111" t="s">
        <v>117</v>
      </c>
      <c r="C19" s="31">
        <v>15957</v>
      </c>
      <c r="D19" s="31">
        <v>7199</v>
      </c>
      <c r="E19" s="31">
        <v>29743</v>
      </c>
      <c r="F19" s="31" t="s">
        <v>240</v>
      </c>
      <c r="G19" s="31">
        <v>14195</v>
      </c>
      <c r="H19" s="31">
        <v>6958</v>
      </c>
      <c r="I19" s="31">
        <v>30767</v>
      </c>
      <c r="K19" s="12">
        <f t="shared" si="2"/>
        <v>1762</v>
      </c>
      <c r="L19" s="37">
        <f t="shared" si="3"/>
        <v>0.12412821415991546</v>
      </c>
    </row>
    <row r="20" spans="1:15" ht="15" thickBot="1">
      <c r="A20" s="117"/>
      <c r="B20" s="111"/>
      <c r="C20" s="46">
        <v>18021</v>
      </c>
      <c r="D20" s="46">
        <v>8083</v>
      </c>
      <c r="E20" s="46">
        <v>34209</v>
      </c>
      <c r="F20" s="46" t="s">
        <v>240</v>
      </c>
      <c r="G20" s="46">
        <v>16476</v>
      </c>
      <c r="H20" s="46">
        <v>8115</v>
      </c>
      <c r="I20" s="46">
        <v>33514</v>
      </c>
      <c r="K20" s="44">
        <f t="shared" si="2"/>
        <v>1545</v>
      </c>
      <c r="L20" s="53">
        <f t="shared" si="3"/>
        <v>9.3772760378732709E-2</v>
      </c>
    </row>
    <row r="21" spans="1:15" ht="15" thickTop="1">
      <c r="A21" s="118" t="s">
        <v>28</v>
      </c>
      <c r="B21" s="112" t="s">
        <v>7</v>
      </c>
      <c r="C21" s="33">
        <v>132252</v>
      </c>
      <c r="D21" s="33">
        <v>64061</v>
      </c>
      <c r="E21" s="33">
        <v>271527</v>
      </c>
      <c r="F21" s="33" t="s">
        <v>240</v>
      </c>
      <c r="G21" s="33">
        <v>131739</v>
      </c>
      <c r="H21" s="33">
        <v>62919</v>
      </c>
      <c r="I21" s="33">
        <v>248370</v>
      </c>
      <c r="K21" s="14">
        <f t="shared" si="2"/>
        <v>513</v>
      </c>
      <c r="L21" s="39">
        <f t="shared" si="3"/>
        <v>3.8940632614487738E-3</v>
      </c>
    </row>
    <row r="22" spans="1:15">
      <c r="B22" s="3"/>
      <c r="C22" s="27"/>
      <c r="D22" s="27"/>
      <c r="E22" s="27"/>
      <c r="F22" s="27"/>
      <c r="G22" s="27"/>
      <c r="H22" s="27"/>
      <c r="I22" s="27"/>
    </row>
    <row r="23" spans="1:15">
      <c r="B23" s="3"/>
      <c r="C23" s="6"/>
      <c r="D23" s="6"/>
      <c r="E23" s="6"/>
      <c r="F23" s="6"/>
      <c r="G23" s="6"/>
      <c r="H23" s="7"/>
      <c r="I23" s="6"/>
    </row>
    <row r="24" spans="1:15" ht="15">
      <c r="A24" s="79" t="s">
        <v>238</v>
      </c>
      <c r="B24" s="79" t="s">
        <v>239</v>
      </c>
      <c r="C24" s="91"/>
      <c r="D24" s="91"/>
      <c r="E24" s="91"/>
      <c r="F24" s="91"/>
      <c r="G24" s="91"/>
      <c r="H24" s="91"/>
      <c r="I24" s="91"/>
      <c r="J24" s="91"/>
      <c r="K24" s="190" t="s">
        <v>452</v>
      </c>
      <c r="L24" s="190"/>
      <c r="M24" s="15"/>
      <c r="N24" s="190" t="s">
        <v>463</v>
      </c>
      <c r="O24" s="190"/>
    </row>
    <row r="25" spans="1:15" ht="27" customHeight="1">
      <c r="A25" s="121" t="s">
        <v>28</v>
      </c>
      <c r="B25" s="121" t="s">
        <v>7</v>
      </c>
      <c r="C25" s="96" t="s">
        <v>45</v>
      </c>
      <c r="D25" s="96" t="s">
        <v>46</v>
      </c>
      <c r="E25" s="96" t="s">
        <v>47</v>
      </c>
      <c r="F25" s="96" t="s">
        <v>77</v>
      </c>
      <c r="G25" s="96" t="s">
        <v>48</v>
      </c>
      <c r="H25" s="96" t="s">
        <v>146</v>
      </c>
      <c r="I25" s="96" t="s">
        <v>49</v>
      </c>
      <c r="J25" s="91"/>
      <c r="K25" s="188" t="s">
        <v>451</v>
      </c>
      <c r="L25" s="191"/>
      <c r="N25" s="188" t="s">
        <v>453</v>
      </c>
      <c r="O25" s="191"/>
    </row>
    <row r="26" spans="1:15">
      <c r="A26" s="118" t="s">
        <v>26</v>
      </c>
      <c r="B26" s="112" t="s">
        <v>5</v>
      </c>
      <c r="C26" s="27"/>
      <c r="D26" s="27"/>
      <c r="E26" s="27"/>
      <c r="F26" s="27"/>
      <c r="G26" s="27"/>
      <c r="H26" s="27"/>
      <c r="I26" s="27"/>
      <c r="K26" s="12"/>
      <c r="L26" s="37"/>
      <c r="N26" s="12"/>
      <c r="O26" s="37"/>
    </row>
    <row r="27" spans="1:15">
      <c r="A27" s="117" t="s">
        <v>94</v>
      </c>
      <c r="B27" s="111" t="s">
        <v>106</v>
      </c>
      <c r="C27" s="31">
        <f>+C6-D6</f>
        <v>3587</v>
      </c>
      <c r="D27" s="31">
        <f>+D6</f>
        <v>3367</v>
      </c>
      <c r="E27" s="31" t="s">
        <v>240</v>
      </c>
      <c r="F27" s="31" t="s">
        <v>240</v>
      </c>
      <c r="G27" s="31">
        <f>+G6-H6</f>
        <v>3322</v>
      </c>
      <c r="H27" s="31">
        <f>+H6</f>
        <v>3096</v>
      </c>
      <c r="I27" s="31" t="s">
        <v>240</v>
      </c>
      <c r="K27" s="12">
        <f t="shared" ref="K27:K37" si="4">+C27-G27</f>
        <v>265</v>
      </c>
      <c r="L27" s="37">
        <f t="shared" ref="L27:L37" si="5">IF(ISERROR(K27/G27),0,K27/G27)</f>
        <v>7.9771222155328114E-2</v>
      </c>
      <c r="N27" s="12">
        <f t="shared" ref="N27" si="6">+C27-D27</f>
        <v>220</v>
      </c>
      <c r="O27" s="37">
        <f t="shared" ref="O27" si="7">IF(ISERROR(N27/D27),0,N27/D27)</f>
        <v>6.534006534006534E-2</v>
      </c>
    </row>
    <row r="28" spans="1:15">
      <c r="A28" s="117" t="s">
        <v>95</v>
      </c>
      <c r="B28" s="111" t="s">
        <v>107</v>
      </c>
      <c r="C28" s="31">
        <f t="shared" ref="C28:C42" si="8">+C7-D7</f>
        <v>74542</v>
      </c>
      <c r="D28" s="31">
        <f t="shared" ref="D28:D42" si="9">+D7</f>
        <v>68777</v>
      </c>
      <c r="E28" s="31" t="s">
        <v>240</v>
      </c>
      <c r="F28" s="31" t="s">
        <v>240</v>
      </c>
      <c r="G28" s="31">
        <f t="shared" ref="G28:G42" si="10">+G7-H7</f>
        <v>73859</v>
      </c>
      <c r="H28" s="31">
        <f t="shared" ref="H28:H42" si="11">+H7</f>
        <v>67938</v>
      </c>
      <c r="I28" s="31" t="s">
        <v>240</v>
      </c>
      <c r="K28" s="12">
        <f t="shared" si="4"/>
        <v>683</v>
      </c>
      <c r="L28" s="37">
        <f t="shared" si="5"/>
        <v>9.2473496797952862E-3</v>
      </c>
      <c r="N28" s="12">
        <f t="shared" ref="N28:N42" si="12">+C28-D28</f>
        <v>5765</v>
      </c>
      <c r="O28" s="37">
        <f t="shared" ref="O28:O42" si="13">IF(ISERROR(N28/D28),0,N28/D28)</f>
        <v>8.3821626415807607E-2</v>
      </c>
    </row>
    <row r="29" spans="1:15">
      <c r="A29" s="117" t="s">
        <v>96</v>
      </c>
      <c r="B29" s="111" t="s">
        <v>108</v>
      </c>
      <c r="C29" s="31">
        <f t="shared" si="8"/>
        <v>25607</v>
      </c>
      <c r="D29" s="31">
        <f t="shared" si="9"/>
        <v>22217</v>
      </c>
      <c r="E29" s="31" t="s">
        <v>240</v>
      </c>
      <c r="F29" s="31" t="s">
        <v>240</v>
      </c>
      <c r="G29" s="31">
        <f t="shared" si="10"/>
        <v>18879</v>
      </c>
      <c r="H29" s="31">
        <f t="shared" si="11"/>
        <v>19684</v>
      </c>
      <c r="I29" s="31" t="s">
        <v>240</v>
      </c>
      <c r="K29" s="12">
        <f t="shared" si="4"/>
        <v>6728</v>
      </c>
      <c r="L29" s="37">
        <f t="shared" si="5"/>
        <v>0.35637480798771121</v>
      </c>
      <c r="N29" s="12">
        <f t="shared" si="12"/>
        <v>3390</v>
      </c>
      <c r="O29" s="37">
        <f t="shared" si="13"/>
        <v>0.152585857676554</v>
      </c>
    </row>
    <row r="30" spans="1:15">
      <c r="A30" s="117" t="s">
        <v>97</v>
      </c>
      <c r="B30" s="111" t="s">
        <v>109</v>
      </c>
      <c r="C30" s="31">
        <f t="shared" si="8"/>
        <v>274</v>
      </c>
      <c r="D30" s="31">
        <f t="shared" si="9"/>
        <v>274</v>
      </c>
      <c r="E30" s="31" t="s">
        <v>240</v>
      </c>
      <c r="F30" s="31" t="s">
        <v>240</v>
      </c>
      <c r="G30" s="31">
        <f t="shared" si="10"/>
        <v>354</v>
      </c>
      <c r="H30" s="31">
        <f t="shared" si="11"/>
        <v>378</v>
      </c>
      <c r="I30" s="31" t="s">
        <v>240</v>
      </c>
      <c r="K30" s="12">
        <f t="shared" si="4"/>
        <v>-80</v>
      </c>
      <c r="L30" s="37">
        <f t="shared" si="5"/>
        <v>-0.22598870056497175</v>
      </c>
      <c r="N30" s="12">
        <f t="shared" si="12"/>
        <v>0</v>
      </c>
      <c r="O30" s="37">
        <f t="shared" si="13"/>
        <v>0</v>
      </c>
    </row>
    <row r="31" spans="1:15">
      <c r="A31" s="117" t="s">
        <v>98</v>
      </c>
      <c r="B31" s="111" t="s">
        <v>110</v>
      </c>
      <c r="C31" s="31">
        <f t="shared" si="8"/>
        <v>1254</v>
      </c>
      <c r="D31" s="31">
        <f t="shared" si="9"/>
        <v>1132</v>
      </c>
      <c r="E31" s="31" t="s">
        <v>240</v>
      </c>
      <c r="F31" s="31" t="s">
        <v>240</v>
      </c>
      <c r="G31" s="31">
        <f t="shared" si="10"/>
        <v>1371</v>
      </c>
      <c r="H31" s="31">
        <f t="shared" si="11"/>
        <v>1212</v>
      </c>
      <c r="I31" s="31" t="s">
        <v>240</v>
      </c>
      <c r="K31" s="12">
        <f t="shared" si="4"/>
        <v>-117</v>
      </c>
      <c r="L31" s="37">
        <f t="shared" si="5"/>
        <v>-8.5339168490153175E-2</v>
      </c>
      <c r="N31" s="12">
        <f t="shared" si="12"/>
        <v>122</v>
      </c>
      <c r="O31" s="37">
        <f t="shared" si="13"/>
        <v>0.10777385159010601</v>
      </c>
    </row>
    <row r="32" spans="1:15">
      <c r="A32" s="117" t="s">
        <v>99</v>
      </c>
      <c r="B32" s="111" t="s">
        <v>111</v>
      </c>
      <c r="C32" s="31">
        <f t="shared" si="8"/>
        <v>25964</v>
      </c>
      <c r="D32" s="31">
        <f t="shared" si="9"/>
        <v>26146</v>
      </c>
      <c r="E32" s="31" t="s">
        <v>240</v>
      </c>
      <c r="F32" s="31" t="s">
        <v>240</v>
      </c>
      <c r="G32" s="31">
        <f t="shared" si="10"/>
        <v>33429</v>
      </c>
      <c r="H32" s="31">
        <f t="shared" si="11"/>
        <v>27680</v>
      </c>
      <c r="I32" s="31" t="s">
        <v>240</v>
      </c>
      <c r="K32" s="12">
        <f t="shared" si="4"/>
        <v>-7465</v>
      </c>
      <c r="L32" s="37">
        <f t="shared" si="5"/>
        <v>-0.22330910287474948</v>
      </c>
      <c r="N32" s="12">
        <f t="shared" si="12"/>
        <v>-182</v>
      </c>
      <c r="O32" s="37">
        <f t="shared" si="13"/>
        <v>-6.9609118029526507E-3</v>
      </c>
    </row>
    <row r="33" spans="1:15">
      <c r="A33" s="117" t="s">
        <v>100</v>
      </c>
      <c r="B33" s="111" t="s">
        <v>112</v>
      </c>
      <c r="C33" s="31">
        <f t="shared" si="8"/>
        <v>2976</v>
      </c>
      <c r="D33" s="31">
        <f t="shared" si="9"/>
        <v>2879</v>
      </c>
      <c r="E33" s="31" t="s">
        <v>240</v>
      </c>
      <c r="F33" s="31" t="s">
        <v>240</v>
      </c>
      <c r="G33" s="31">
        <f t="shared" si="10"/>
        <v>2906</v>
      </c>
      <c r="H33" s="31">
        <f t="shared" si="11"/>
        <v>3631</v>
      </c>
      <c r="I33" s="31" t="s">
        <v>240</v>
      </c>
      <c r="K33" s="12">
        <f t="shared" si="4"/>
        <v>70</v>
      </c>
      <c r="L33" s="37">
        <f t="shared" si="5"/>
        <v>2.4088093599449415E-2</v>
      </c>
      <c r="N33" s="12">
        <f t="shared" si="12"/>
        <v>97</v>
      </c>
      <c r="O33" s="37">
        <f t="shared" si="13"/>
        <v>3.3692254254949636E-2</v>
      </c>
    </row>
    <row r="34" spans="1:15">
      <c r="A34" s="117" t="s">
        <v>101</v>
      </c>
      <c r="B34" s="111" t="s">
        <v>113</v>
      </c>
      <c r="C34" s="31">
        <f t="shared" si="8"/>
        <v>3485</v>
      </c>
      <c r="D34" s="31">
        <f t="shared" si="9"/>
        <v>3584</v>
      </c>
      <c r="E34" s="31" t="s">
        <v>240</v>
      </c>
      <c r="F34" s="31" t="s">
        <v>240</v>
      </c>
      <c r="G34" s="31">
        <f t="shared" si="10"/>
        <v>4216</v>
      </c>
      <c r="H34" s="31">
        <f t="shared" si="11"/>
        <v>3723</v>
      </c>
      <c r="I34" s="31" t="s">
        <v>240</v>
      </c>
      <c r="K34" s="12">
        <f t="shared" si="4"/>
        <v>-731</v>
      </c>
      <c r="L34" s="37">
        <f t="shared" si="5"/>
        <v>-0.17338709677419356</v>
      </c>
      <c r="N34" s="12">
        <f t="shared" si="12"/>
        <v>-99</v>
      </c>
      <c r="O34" s="37">
        <f t="shared" si="13"/>
        <v>-2.7622767857142856E-2</v>
      </c>
    </row>
    <row r="35" spans="1:15">
      <c r="A35" s="117" t="s">
        <v>102</v>
      </c>
      <c r="B35" s="111" t="s">
        <v>114</v>
      </c>
      <c r="C35" s="31">
        <f t="shared" si="8"/>
        <v>13533</v>
      </c>
      <c r="D35" s="31">
        <f t="shared" si="9"/>
        <v>12304</v>
      </c>
      <c r="E35" s="31" t="s">
        <v>240</v>
      </c>
      <c r="F35" s="31" t="s">
        <v>240</v>
      </c>
      <c r="G35" s="31">
        <f t="shared" si="10"/>
        <v>11890</v>
      </c>
      <c r="H35" s="31">
        <f t="shared" si="11"/>
        <v>11525</v>
      </c>
      <c r="I35" s="31" t="s">
        <v>240</v>
      </c>
      <c r="K35" s="12">
        <f t="shared" si="4"/>
        <v>1643</v>
      </c>
      <c r="L35" s="37">
        <f t="shared" si="5"/>
        <v>0.13818334735071489</v>
      </c>
      <c r="N35" s="12">
        <f t="shared" si="12"/>
        <v>1229</v>
      </c>
      <c r="O35" s="37">
        <f t="shared" si="13"/>
        <v>9.9886215864759431E-2</v>
      </c>
    </row>
    <row r="36" spans="1:15">
      <c r="A36" s="117" t="s">
        <v>103</v>
      </c>
      <c r="B36" s="111" t="s">
        <v>115</v>
      </c>
      <c r="C36" s="34">
        <f t="shared" si="8"/>
        <v>1449</v>
      </c>
      <c r="D36" s="34">
        <f t="shared" si="9"/>
        <v>241</v>
      </c>
      <c r="E36" s="34" t="s">
        <v>240</v>
      </c>
      <c r="F36" s="34" t="s">
        <v>240</v>
      </c>
      <c r="G36" s="34">
        <f t="shared" si="10"/>
        <v>814</v>
      </c>
      <c r="H36" s="34">
        <f t="shared" si="11"/>
        <v>105</v>
      </c>
      <c r="I36" s="34" t="s">
        <v>240</v>
      </c>
      <c r="K36" s="13">
        <f t="shared" si="4"/>
        <v>635</v>
      </c>
      <c r="L36" s="40">
        <f t="shared" si="5"/>
        <v>0.78009828009828008</v>
      </c>
      <c r="N36" s="13">
        <f t="shared" si="12"/>
        <v>1208</v>
      </c>
      <c r="O36" s="40">
        <f t="shared" si="13"/>
        <v>5.0124481327800829</v>
      </c>
    </row>
    <row r="37" spans="1:15">
      <c r="A37" s="118"/>
      <c r="B37" s="112"/>
      <c r="C37" s="33">
        <f t="shared" si="8"/>
        <v>78129</v>
      </c>
      <c r="D37" s="33">
        <f t="shared" si="9"/>
        <v>72144</v>
      </c>
      <c r="E37" s="33" t="s">
        <v>240</v>
      </c>
      <c r="F37" s="33" t="s">
        <v>240</v>
      </c>
      <c r="G37" s="33">
        <f t="shared" si="10"/>
        <v>77181</v>
      </c>
      <c r="H37" s="33">
        <f t="shared" si="11"/>
        <v>71034</v>
      </c>
      <c r="I37" s="33" t="s">
        <v>240</v>
      </c>
      <c r="K37" s="14">
        <f t="shared" si="4"/>
        <v>948</v>
      </c>
      <c r="L37" s="39">
        <f t="shared" si="5"/>
        <v>1.2282815718894547E-2</v>
      </c>
      <c r="N37" s="14">
        <f t="shared" si="12"/>
        <v>5985</v>
      </c>
      <c r="O37" s="39">
        <f t="shared" si="13"/>
        <v>8.2959081836327345E-2</v>
      </c>
    </row>
    <row r="38" spans="1:15">
      <c r="A38" s="118" t="s">
        <v>27</v>
      </c>
      <c r="B38" s="112" t="s">
        <v>6</v>
      </c>
      <c r="C38" s="28"/>
      <c r="D38" s="28"/>
      <c r="E38" s="28"/>
      <c r="F38" s="28"/>
      <c r="G38" s="28"/>
      <c r="H38" s="28"/>
      <c r="I38" s="28"/>
      <c r="K38" s="28"/>
      <c r="L38" s="52"/>
      <c r="N38" s="28">
        <f t="shared" si="12"/>
        <v>0</v>
      </c>
      <c r="O38" s="52">
        <f t="shared" si="13"/>
        <v>0</v>
      </c>
    </row>
    <row r="39" spans="1:15">
      <c r="A39" s="117" t="s">
        <v>104</v>
      </c>
      <c r="B39" s="111" t="s">
        <v>116</v>
      </c>
      <c r="C39" s="31">
        <f t="shared" si="8"/>
        <v>1180</v>
      </c>
      <c r="D39" s="31">
        <f t="shared" si="9"/>
        <v>884</v>
      </c>
      <c r="E39" s="31" t="s">
        <v>240</v>
      </c>
      <c r="F39" s="31" t="s">
        <v>240</v>
      </c>
      <c r="G39" s="31">
        <f t="shared" si="10"/>
        <v>1124</v>
      </c>
      <c r="H39" s="31">
        <f t="shared" si="11"/>
        <v>1157</v>
      </c>
      <c r="I39" s="31" t="s">
        <v>240</v>
      </c>
      <c r="K39" s="12">
        <f t="shared" ref="K39:K42" si="14">+C39-G39</f>
        <v>56</v>
      </c>
      <c r="L39" s="37">
        <f t="shared" ref="L39:L42" si="15">IF(ISERROR(K39/G39),0,K39/G39)</f>
        <v>4.9822064056939501E-2</v>
      </c>
      <c r="N39" s="12">
        <f t="shared" si="12"/>
        <v>296</v>
      </c>
      <c r="O39" s="37">
        <f t="shared" si="13"/>
        <v>0.33484162895927599</v>
      </c>
    </row>
    <row r="40" spans="1:15">
      <c r="A40" s="117" t="s">
        <v>105</v>
      </c>
      <c r="B40" s="111" t="s">
        <v>117</v>
      </c>
      <c r="C40" s="31">
        <f t="shared" si="8"/>
        <v>8758</v>
      </c>
      <c r="D40" s="31">
        <f t="shared" si="9"/>
        <v>7199</v>
      </c>
      <c r="E40" s="31" t="s">
        <v>240</v>
      </c>
      <c r="F40" s="31" t="s">
        <v>240</v>
      </c>
      <c r="G40" s="31">
        <f t="shared" si="10"/>
        <v>7237</v>
      </c>
      <c r="H40" s="31">
        <f t="shared" si="11"/>
        <v>6958</v>
      </c>
      <c r="I40" s="31" t="s">
        <v>240</v>
      </c>
      <c r="K40" s="12">
        <f t="shared" si="14"/>
        <v>1521</v>
      </c>
      <c r="L40" s="37">
        <f t="shared" si="15"/>
        <v>0.21016995992814702</v>
      </c>
      <c r="N40" s="12">
        <f t="shared" si="12"/>
        <v>1559</v>
      </c>
      <c r="O40" s="37">
        <f t="shared" si="13"/>
        <v>0.21655785525767468</v>
      </c>
    </row>
    <row r="41" spans="1:15" ht="15" thickBot="1">
      <c r="A41" s="117"/>
      <c r="B41" s="111"/>
      <c r="C41" s="46">
        <f t="shared" si="8"/>
        <v>9938</v>
      </c>
      <c r="D41" s="46">
        <f t="shared" si="9"/>
        <v>8083</v>
      </c>
      <c r="E41" s="46" t="s">
        <v>240</v>
      </c>
      <c r="F41" s="46" t="s">
        <v>240</v>
      </c>
      <c r="G41" s="46">
        <f t="shared" si="10"/>
        <v>8361</v>
      </c>
      <c r="H41" s="46">
        <f t="shared" si="11"/>
        <v>8115</v>
      </c>
      <c r="I41" s="46" t="s">
        <v>240</v>
      </c>
      <c r="K41" s="44">
        <f t="shared" si="14"/>
        <v>1577</v>
      </c>
      <c r="L41" s="53">
        <f t="shared" si="15"/>
        <v>0.18861380217677312</v>
      </c>
      <c r="N41" s="44">
        <f t="shared" si="12"/>
        <v>1855</v>
      </c>
      <c r="O41" s="53">
        <f t="shared" si="13"/>
        <v>0.22949399975256712</v>
      </c>
    </row>
    <row r="42" spans="1:15" ht="15" thickTop="1">
      <c r="A42" s="118" t="s">
        <v>28</v>
      </c>
      <c r="B42" s="112" t="s">
        <v>7</v>
      </c>
      <c r="C42" s="33">
        <f t="shared" si="8"/>
        <v>68191</v>
      </c>
      <c r="D42" s="33">
        <f t="shared" si="9"/>
        <v>64061</v>
      </c>
      <c r="E42" s="33" t="s">
        <v>240</v>
      </c>
      <c r="F42" s="33" t="s">
        <v>240</v>
      </c>
      <c r="G42" s="33">
        <f t="shared" si="10"/>
        <v>68820</v>
      </c>
      <c r="H42" s="33">
        <f t="shared" si="11"/>
        <v>62919</v>
      </c>
      <c r="I42" s="33" t="s">
        <v>240</v>
      </c>
      <c r="K42" s="14">
        <f t="shared" si="14"/>
        <v>-629</v>
      </c>
      <c r="L42" s="39">
        <f t="shared" si="15"/>
        <v>-9.1397849462365593E-3</v>
      </c>
      <c r="N42" s="14">
        <f t="shared" si="12"/>
        <v>4130</v>
      </c>
      <c r="O42" s="39">
        <f t="shared" si="13"/>
        <v>6.4469802219759287E-2</v>
      </c>
    </row>
    <row r="43" spans="1:15">
      <c r="C43" s="27"/>
      <c r="D43" s="27"/>
      <c r="E43" s="27"/>
      <c r="F43" s="27"/>
      <c r="G43" s="27"/>
      <c r="H43" s="27"/>
      <c r="I43" s="27"/>
    </row>
    <row r="44" spans="1:15">
      <c r="C44" s="27"/>
      <c r="D44" s="27"/>
      <c r="E44" s="27"/>
      <c r="F44" s="27"/>
      <c r="G44" s="27"/>
      <c r="H44" s="27"/>
      <c r="I44" s="27"/>
    </row>
    <row r="45" spans="1:15">
      <c r="C45" s="27"/>
      <c r="D45" s="27"/>
      <c r="E45" s="27"/>
      <c r="F45" s="27"/>
      <c r="G45" s="27"/>
      <c r="H45" s="27"/>
      <c r="I45" s="27"/>
    </row>
  </sheetData>
  <mergeCells count="6">
    <mergeCell ref="K3:L3"/>
    <mergeCell ref="K4:L4"/>
    <mergeCell ref="K24:L24"/>
    <mergeCell ref="K25:L25"/>
    <mergeCell ref="N24:O24"/>
    <mergeCell ref="N25:O25"/>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68" orientation="landscape" r:id="rId3"/>
</worksheet>
</file>

<file path=xl/worksheets/sheet6.xml><?xml version="1.0" encoding="utf-8"?>
<worksheet xmlns="http://schemas.openxmlformats.org/spreadsheetml/2006/main" xmlns:r="http://schemas.openxmlformats.org/officeDocument/2006/relationships">
  <sheetPr>
    <tabColor rgb="FF92D050"/>
    <pageSetUpPr fitToPage="1"/>
  </sheetPr>
  <dimension ref="A1:S31"/>
  <sheetViews>
    <sheetView showGridLines="0" zoomScale="85" zoomScaleNormal="85" zoomScaleSheetLayoutView="85" workbookViewId="0">
      <selection activeCell="A2" sqref="A2"/>
    </sheetView>
  </sheetViews>
  <sheetFormatPr defaultRowHeight="14.25" outlineLevelCol="1"/>
  <cols>
    <col min="1" max="1" width="46" style="1" customWidth="1"/>
    <col min="2" max="2" width="43.125" style="1" customWidth="1"/>
    <col min="3" max="5" width="9.5" style="1" bestFit="1" customWidth="1"/>
    <col min="6" max="6" width="9.5" style="1" hidden="1" customWidth="1" outlineLevel="1"/>
    <col min="7" max="7" width="9.5" style="1" bestFit="1" customWidth="1" collapsed="1"/>
    <col min="8" max="9" width="9.5" style="1" bestFit="1" customWidth="1"/>
    <col min="10" max="10" width="1.75" style="1" customWidth="1"/>
    <col min="11" max="11" width="9.625" style="1" customWidth="1"/>
    <col min="12" max="12" width="10.125" style="1" bestFit="1" customWidth="1"/>
    <col min="13" max="13" width="1.75" style="1" customWidth="1"/>
    <col min="14" max="15" width="9.625" style="1" customWidth="1"/>
    <col min="16" max="16384" width="9" style="1"/>
  </cols>
  <sheetData>
    <row r="1" spans="1:19">
      <c r="A1" s="63" t="s">
        <v>234</v>
      </c>
      <c r="B1" s="63" t="s">
        <v>235</v>
      </c>
    </row>
    <row r="2" spans="1:19">
      <c r="A2" s="24"/>
      <c r="B2" s="24"/>
    </row>
    <row r="3" spans="1:19" ht="15">
      <c r="A3" s="79" t="s">
        <v>237</v>
      </c>
      <c r="B3" s="79" t="s">
        <v>236</v>
      </c>
      <c r="C3" s="91"/>
      <c r="D3" s="91"/>
      <c r="E3" s="91"/>
      <c r="F3" s="91"/>
      <c r="G3" s="91"/>
      <c r="H3" s="91"/>
      <c r="I3" s="91"/>
      <c r="J3" s="91"/>
      <c r="K3" s="190" t="s">
        <v>452</v>
      </c>
      <c r="L3" s="190"/>
    </row>
    <row r="4" spans="1:19" ht="27" customHeight="1">
      <c r="A4" s="121" t="s">
        <v>32</v>
      </c>
      <c r="B4" s="121" t="s">
        <v>11</v>
      </c>
      <c r="C4" s="96" t="s">
        <v>45</v>
      </c>
      <c r="D4" s="96" t="s">
        <v>46</v>
      </c>
      <c r="E4" s="96" t="s">
        <v>47</v>
      </c>
      <c r="F4" s="96" t="s">
        <v>77</v>
      </c>
      <c r="G4" s="96" t="s">
        <v>48</v>
      </c>
      <c r="H4" s="96" t="s">
        <v>146</v>
      </c>
      <c r="I4" s="96" t="s">
        <v>49</v>
      </c>
      <c r="J4" s="91"/>
      <c r="K4" s="188" t="s">
        <v>451</v>
      </c>
      <c r="L4" s="189"/>
    </row>
    <row r="5" spans="1:19">
      <c r="A5" s="117" t="s">
        <v>245</v>
      </c>
      <c r="B5" s="111" t="s">
        <v>254</v>
      </c>
      <c r="C5" s="31">
        <v>946</v>
      </c>
      <c r="D5" s="31">
        <v>599</v>
      </c>
      <c r="E5" s="31">
        <v>1520</v>
      </c>
      <c r="F5" s="31" t="s">
        <v>240</v>
      </c>
      <c r="G5" s="31">
        <v>519</v>
      </c>
      <c r="H5" s="31">
        <v>277</v>
      </c>
      <c r="I5" s="31">
        <v>2574</v>
      </c>
      <c r="K5" s="12">
        <f t="shared" ref="K5" si="0">+C5-G5</f>
        <v>427</v>
      </c>
      <c r="L5" s="37">
        <f t="shared" ref="L5" si="1">IF(ISERROR(K5/G5),0,K5/G5)</f>
        <v>0.82273603082851643</v>
      </c>
    </row>
    <row r="6" spans="1:19" ht="25.5">
      <c r="A6" s="117" t="s">
        <v>246</v>
      </c>
      <c r="B6" s="111" t="s">
        <v>255</v>
      </c>
      <c r="C6" s="31">
        <v>1314</v>
      </c>
      <c r="D6" s="31">
        <v>1052</v>
      </c>
      <c r="E6" s="31">
        <v>5606</v>
      </c>
      <c r="F6" s="31" t="s">
        <v>240</v>
      </c>
      <c r="G6" s="31">
        <v>2134</v>
      </c>
      <c r="H6" s="31">
        <v>679</v>
      </c>
      <c r="I6" s="31">
        <v>4959</v>
      </c>
      <c r="K6" s="12">
        <f t="shared" ref="K6:K15" si="2">+C6-G6</f>
        <v>-820</v>
      </c>
      <c r="L6" s="37">
        <f t="shared" ref="L6:L15" si="3">IF(ISERROR(K6/G6),0,K6/G6)</f>
        <v>-0.38425492033739456</v>
      </c>
    </row>
    <row r="7" spans="1:19" ht="38.25">
      <c r="A7" s="117" t="s">
        <v>247</v>
      </c>
      <c r="B7" s="111" t="s">
        <v>256</v>
      </c>
      <c r="C7" s="31">
        <v>2367</v>
      </c>
      <c r="D7" s="31">
        <v>1489</v>
      </c>
      <c r="E7" s="31">
        <v>8166</v>
      </c>
      <c r="F7" s="31" t="s">
        <v>240</v>
      </c>
      <c r="G7" s="31">
        <v>3463</v>
      </c>
      <c r="H7" s="31">
        <v>1039</v>
      </c>
      <c r="I7" s="31">
        <v>13175</v>
      </c>
      <c r="K7" s="12">
        <f t="shared" si="2"/>
        <v>-1096</v>
      </c>
      <c r="L7" s="37">
        <f t="shared" si="3"/>
        <v>-0.31648859370488014</v>
      </c>
    </row>
    <row r="8" spans="1:19">
      <c r="A8" s="117" t="s">
        <v>248</v>
      </c>
      <c r="B8" s="111" t="s">
        <v>257</v>
      </c>
      <c r="C8" s="31">
        <v>4818</v>
      </c>
      <c r="D8" s="31">
        <v>2120</v>
      </c>
      <c r="E8" s="31">
        <v>9845</v>
      </c>
      <c r="F8" s="31" t="s">
        <v>240</v>
      </c>
      <c r="G8" s="31">
        <v>4504</v>
      </c>
      <c r="H8" s="31">
        <v>1903</v>
      </c>
      <c r="I8" s="31">
        <v>9687</v>
      </c>
      <c r="K8" s="12">
        <f t="shared" si="2"/>
        <v>314</v>
      </c>
      <c r="L8" s="37">
        <f t="shared" si="3"/>
        <v>6.9715808170515092E-2</v>
      </c>
    </row>
    <row r="9" spans="1:19" ht="25.5">
      <c r="A9" s="117" t="s">
        <v>249</v>
      </c>
      <c r="B9" s="111" t="s">
        <v>258</v>
      </c>
      <c r="C9" s="31">
        <v>335</v>
      </c>
      <c r="D9" s="31">
        <v>159</v>
      </c>
      <c r="E9" s="31">
        <v>532</v>
      </c>
      <c r="F9" s="31" t="s">
        <v>240</v>
      </c>
      <c r="G9" s="31">
        <v>348</v>
      </c>
      <c r="H9" s="31">
        <v>81</v>
      </c>
      <c r="I9" s="31">
        <v>488</v>
      </c>
      <c r="K9" s="12">
        <f t="shared" si="2"/>
        <v>-13</v>
      </c>
      <c r="L9" s="37">
        <f t="shared" si="3"/>
        <v>-3.7356321839080463E-2</v>
      </c>
    </row>
    <row r="10" spans="1:19" ht="25.5">
      <c r="A10" s="117" t="s">
        <v>262</v>
      </c>
      <c r="B10" s="111" t="s">
        <v>265</v>
      </c>
      <c r="C10" s="31">
        <v>0</v>
      </c>
      <c r="D10" s="31">
        <v>0</v>
      </c>
      <c r="E10" s="31">
        <v>14</v>
      </c>
      <c r="F10" s="31" t="s">
        <v>240</v>
      </c>
      <c r="G10" s="31">
        <v>0</v>
      </c>
      <c r="H10" s="31">
        <v>0</v>
      </c>
      <c r="I10" s="31">
        <v>34</v>
      </c>
      <c r="K10" s="12">
        <f t="shared" si="2"/>
        <v>0</v>
      </c>
      <c r="L10" s="37">
        <f t="shared" si="3"/>
        <v>0</v>
      </c>
    </row>
    <row r="11" spans="1:19">
      <c r="A11" s="117" t="s">
        <v>250</v>
      </c>
      <c r="B11" s="111" t="s">
        <v>261</v>
      </c>
      <c r="C11" s="31">
        <v>7255</v>
      </c>
      <c r="D11" s="31">
        <v>4542</v>
      </c>
      <c r="E11" s="31">
        <v>9171</v>
      </c>
      <c r="F11" s="31" t="s">
        <v>240</v>
      </c>
      <c r="G11" s="31">
        <v>2707</v>
      </c>
      <c r="H11" s="31">
        <v>586</v>
      </c>
      <c r="I11" s="31">
        <v>37876</v>
      </c>
      <c r="K11" s="12">
        <f t="shared" si="2"/>
        <v>4548</v>
      </c>
      <c r="L11" s="37">
        <f t="shared" si="3"/>
        <v>1.6800886590321389</v>
      </c>
    </row>
    <row r="12" spans="1:19">
      <c r="A12" s="117" t="s">
        <v>251</v>
      </c>
      <c r="B12" s="111" t="s">
        <v>259</v>
      </c>
      <c r="C12" s="31">
        <v>905</v>
      </c>
      <c r="D12" s="31">
        <v>403</v>
      </c>
      <c r="E12" s="31">
        <v>2414</v>
      </c>
      <c r="F12" s="31" t="s">
        <v>240</v>
      </c>
      <c r="G12" s="31">
        <v>805</v>
      </c>
      <c r="H12" s="31">
        <v>421</v>
      </c>
      <c r="I12" s="31">
        <v>2019</v>
      </c>
      <c r="K12" s="12">
        <f t="shared" si="2"/>
        <v>100</v>
      </c>
      <c r="L12" s="37">
        <f t="shared" si="3"/>
        <v>0.12422360248447205</v>
      </c>
    </row>
    <row r="13" spans="1:19">
      <c r="A13" s="117" t="s">
        <v>263</v>
      </c>
      <c r="B13" s="111" t="s">
        <v>264</v>
      </c>
      <c r="C13" s="31">
        <v>0</v>
      </c>
      <c r="D13" s="31">
        <v>0</v>
      </c>
      <c r="E13" s="31">
        <v>700</v>
      </c>
      <c r="F13" s="31" t="s">
        <v>240</v>
      </c>
      <c r="G13" s="31">
        <v>0</v>
      </c>
      <c r="H13" s="31">
        <v>0</v>
      </c>
      <c r="I13" s="31">
        <v>0</v>
      </c>
      <c r="K13" s="12">
        <f t="shared" si="2"/>
        <v>0</v>
      </c>
      <c r="L13" s="37">
        <f t="shared" si="3"/>
        <v>0</v>
      </c>
    </row>
    <row r="14" spans="1:19" ht="15" thickBot="1">
      <c r="A14" s="117" t="s">
        <v>252</v>
      </c>
      <c r="B14" s="111" t="s">
        <v>11</v>
      </c>
      <c r="C14" s="35">
        <v>13766</v>
      </c>
      <c r="D14" s="35">
        <v>2782</v>
      </c>
      <c r="E14" s="35">
        <v>13980</v>
      </c>
      <c r="F14" s="35" t="s">
        <v>240</v>
      </c>
      <c r="G14" s="35">
        <v>6327</v>
      </c>
      <c r="H14" s="35">
        <v>4354</v>
      </c>
      <c r="I14" s="35">
        <v>12931</v>
      </c>
      <c r="K14" s="16">
        <f t="shared" si="2"/>
        <v>7439</v>
      </c>
      <c r="L14" s="41">
        <f t="shared" si="3"/>
        <v>1.1757547020704915</v>
      </c>
    </row>
    <row r="15" spans="1:19" s="15" customFormat="1" ht="15" thickTop="1">
      <c r="A15" s="118" t="s">
        <v>253</v>
      </c>
      <c r="B15" s="112" t="s">
        <v>260</v>
      </c>
      <c r="C15" s="33">
        <v>31706</v>
      </c>
      <c r="D15" s="33">
        <v>13146</v>
      </c>
      <c r="E15" s="33">
        <v>51948</v>
      </c>
      <c r="F15" s="33" t="s">
        <v>240</v>
      </c>
      <c r="G15" s="33">
        <v>20807</v>
      </c>
      <c r="H15" s="33">
        <v>9340</v>
      </c>
      <c r="I15" s="33">
        <v>83743</v>
      </c>
      <c r="K15" s="14">
        <f t="shared" si="2"/>
        <v>10899</v>
      </c>
      <c r="L15" s="39">
        <f t="shared" si="3"/>
        <v>0.52381410102369397</v>
      </c>
      <c r="O15" s="1"/>
      <c r="P15" s="1"/>
      <c r="Q15" s="1"/>
      <c r="R15" s="1"/>
      <c r="S15" s="1"/>
    </row>
    <row r="16" spans="1:19">
      <c r="B16" s="3"/>
      <c r="C16" s="27"/>
      <c r="D16" s="27"/>
      <c r="E16" s="27"/>
      <c r="F16" s="27"/>
      <c r="G16" s="27"/>
      <c r="H16" s="27"/>
      <c r="I16" s="27"/>
    </row>
    <row r="17" spans="1:15">
      <c r="B17" s="3"/>
      <c r="C17" s="6"/>
      <c r="D17" s="6"/>
      <c r="E17" s="6"/>
      <c r="F17" s="6"/>
      <c r="G17" s="6"/>
      <c r="H17" s="7"/>
      <c r="I17" s="6"/>
    </row>
    <row r="18" spans="1:15" ht="15">
      <c r="A18" s="79" t="s">
        <v>238</v>
      </c>
      <c r="B18" s="79" t="s">
        <v>239</v>
      </c>
      <c r="C18" s="91"/>
      <c r="D18" s="91"/>
      <c r="E18" s="91"/>
      <c r="F18" s="91"/>
      <c r="G18" s="91"/>
      <c r="H18" s="91"/>
      <c r="I18" s="91"/>
      <c r="J18" s="91"/>
      <c r="K18" s="190" t="s">
        <v>452</v>
      </c>
      <c r="L18" s="190"/>
      <c r="M18" s="15"/>
      <c r="N18" s="190" t="s">
        <v>463</v>
      </c>
      <c r="O18" s="190"/>
    </row>
    <row r="19" spans="1:15" ht="27" customHeight="1">
      <c r="A19" s="121" t="s">
        <v>32</v>
      </c>
      <c r="B19" s="121" t="s">
        <v>11</v>
      </c>
      <c r="C19" s="96" t="s">
        <v>45</v>
      </c>
      <c r="D19" s="96" t="s">
        <v>46</v>
      </c>
      <c r="E19" s="96" t="s">
        <v>47</v>
      </c>
      <c r="F19" s="96" t="s">
        <v>77</v>
      </c>
      <c r="G19" s="96" t="s">
        <v>48</v>
      </c>
      <c r="H19" s="96" t="s">
        <v>146</v>
      </c>
      <c r="I19" s="96" t="s">
        <v>49</v>
      </c>
      <c r="J19" s="91"/>
      <c r="K19" s="188" t="s">
        <v>451</v>
      </c>
      <c r="L19" s="191"/>
      <c r="N19" s="188" t="s">
        <v>453</v>
      </c>
      <c r="O19" s="191"/>
    </row>
    <row r="20" spans="1:15">
      <c r="A20" s="117" t="str">
        <f>+A5</f>
        <v>Z tytułu działalności zarządzania majątkiem osób trzecich</v>
      </c>
      <c r="B20" s="111" t="str">
        <f>+B5</f>
        <v>From management of third-party properties</v>
      </c>
      <c r="C20" s="31">
        <f t="shared" ref="C20:C28" si="4">+C5-D5</f>
        <v>347</v>
      </c>
      <c r="D20" s="31">
        <f t="shared" ref="D20:D28" si="5">+D5</f>
        <v>599</v>
      </c>
      <c r="E20" s="31" t="s">
        <v>240</v>
      </c>
      <c r="F20" s="31" t="s">
        <v>240</v>
      </c>
      <c r="G20" s="31">
        <f t="shared" ref="G20:G28" si="6">+G5-H5</f>
        <v>242</v>
      </c>
      <c r="H20" s="31">
        <f t="shared" ref="H20:H28" si="7">+H5</f>
        <v>277</v>
      </c>
      <c r="I20" s="31"/>
      <c r="K20" s="12">
        <f t="shared" ref="K20:K30" si="8">+C20-G20</f>
        <v>105</v>
      </c>
      <c r="L20" s="37">
        <f t="shared" ref="L20:L30" si="9">IF(ISERROR(K20/G20),0,K20/G20)</f>
        <v>0.43388429752066116</v>
      </c>
      <c r="N20" s="12">
        <f t="shared" ref="N20" si="10">+C20-D20</f>
        <v>-252</v>
      </c>
      <c r="O20" s="37">
        <f t="shared" ref="O20" si="11">IF(ISERROR(N20/D20),0,N20/D20)</f>
        <v>-0.42070116861435725</v>
      </c>
    </row>
    <row r="21" spans="1:15" ht="25.5">
      <c r="A21" s="117" t="str">
        <f t="shared" ref="A21:B30" si="12">+A6</f>
        <v>Z tytułu sprzedaży lub likwidacji środków trwałych, wartości niematerialnych oraz aktywów do zbycia</v>
      </c>
      <c r="B21" s="111" t="str">
        <f t="shared" si="12"/>
        <v>From sale or liquidation of property, plant and equipment, intangible assets and assets held-for-sale</v>
      </c>
      <c r="C21" s="31">
        <f t="shared" si="4"/>
        <v>262</v>
      </c>
      <c r="D21" s="31">
        <f t="shared" si="5"/>
        <v>1052</v>
      </c>
      <c r="E21" s="31" t="s">
        <v>240</v>
      </c>
      <c r="F21" s="31" t="s">
        <v>240</v>
      </c>
      <c r="G21" s="31">
        <f t="shared" si="6"/>
        <v>1455</v>
      </c>
      <c r="H21" s="31">
        <f t="shared" si="7"/>
        <v>679</v>
      </c>
      <c r="I21" s="31" t="s">
        <v>240</v>
      </c>
      <c r="K21" s="12">
        <f t="shared" si="8"/>
        <v>-1193</v>
      </c>
      <c r="L21" s="37">
        <f t="shared" si="9"/>
        <v>-0.8199312714776632</v>
      </c>
      <c r="N21" s="12">
        <f t="shared" ref="N21:N30" si="13">+C21-D21</f>
        <v>-790</v>
      </c>
      <c r="O21" s="37">
        <f t="shared" ref="O21:O30" si="14">IF(ISERROR(N21/D21),0,N21/D21)</f>
        <v>-0.75095057034220536</v>
      </c>
    </row>
    <row r="22" spans="1:15" ht="38.25">
      <c r="A22" s="117" t="str">
        <f t="shared" si="12"/>
        <v>Z tytułu odzyskanych należności przedawnionych, umorzonych i nieściągalnych oraz spłaty należności wyłączonych ze sprawozdania z sytuacji finansowej</v>
      </c>
      <c r="B22" s="111" t="str">
        <f t="shared" si="12"/>
        <v xml:space="preserve">From recovered statute –barred receivables, written off or bad debts, repayments of derecognized receivables  </v>
      </c>
      <c r="C22" s="31">
        <f t="shared" si="4"/>
        <v>878</v>
      </c>
      <c r="D22" s="31">
        <f t="shared" si="5"/>
        <v>1489</v>
      </c>
      <c r="E22" s="31" t="s">
        <v>240</v>
      </c>
      <c r="F22" s="31" t="s">
        <v>240</v>
      </c>
      <c r="G22" s="31">
        <f t="shared" si="6"/>
        <v>2424</v>
      </c>
      <c r="H22" s="31">
        <f t="shared" si="7"/>
        <v>1039</v>
      </c>
      <c r="I22" s="31" t="s">
        <v>240</v>
      </c>
      <c r="K22" s="12">
        <f t="shared" si="8"/>
        <v>-1546</v>
      </c>
      <c r="L22" s="37">
        <f t="shared" si="9"/>
        <v>-0.63778877887788776</v>
      </c>
      <c r="N22" s="12">
        <f t="shared" si="13"/>
        <v>-611</v>
      </c>
      <c r="O22" s="37">
        <f t="shared" si="14"/>
        <v>-0.41034251175285424</v>
      </c>
    </row>
    <row r="23" spans="1:15">
      <c r="A23" s="117" t="str">
        <f t="shared" si="12"/>
        <v>Przychody ze sprzedaży towarów i usług</v>
      </c>
      <c r="B23" s="111" t="str">
        <f t="shared" si="12"/>
        <v>Sales of goods and services</v>
      </c>
      <c r="C23" s="31">
        <f t="shared" si="4"/>
        <v>2698</v>
      </c>
      <c r="D23" s="31">
        <f t="shared" si="5"/>
        <v>2120</v>
      </c>
      <c r="E23" s="31" t="s">
        <v>240</v>
      </c>
      <c r="F23" s="31" t="s">
        <v>240</v>
      </c>
      <c r="G23" s="31">
        <f t="shared" si="6"/>
        <v>2601</v>
      </c>
      <c r="H23" s="31">
        <f t="shared" si="7"/>
        <v>1903</v>
      </c>
      <c r="I23" s="31" t="s">
        <v>240</v>
      </c>
      <c r="K23" s="12">
        <f t="shared" si="8"/>
        <v>97</v>
      </c>
      <c r="L23" s="37">
        <f t="shared" si="9"/>
        <v>3.7293348712033832E-2</v>
      </c>
      <c r="N23" s="12">
        <f t="shared" si="13"/>
        <v>578</v>
      </c>
      <c r="O23" s="37">
        <f t="shared" si="14"/>
        <v>0.27264150943396226</v>
      </c>
    </row>
    <row r="24" spans="1:15" ht="25.5">
      <c r="A24" s="117" t="str">
        <f t="shared" si="12"/>
        <v>Z tytułu rozwiązania rezerw na pozostałe należności (poza kredytowymi)</v>
      </c>
      <c r="B24" s="111" t="str">
        <f t="shared" si="12"/>
        <v xml:space="preserve">Reversal of provisions for other receivables (excluding loan receivables) </v>
      </c>
      <c r="C24" s="31">
        <f t="shared" si="4"/>
        <v>176</v>
      </c>
      <c r="D24" s="31">
        <f t="shared" si="5"/>
        <v>159</v>
      </c>
      <c r="E24" s="31" t="s">
        <v>240</v>
      </c>
      <c r="F24" s="31" t="s">
        <v>240</v>
      </c>
      <c r="G24" s="31">
        <f t="shared" si="6"/>
        <v>267</v>
      </c>
      <c r="H24" s="31">
        <f t="shared" si="7"/>
        <v>81</v>
      </c>
      <c r="I24" s="31" t="s">
        <v>240</v>
      </c>
      <c r="K24" s="12">
        <f t="shared" si="8"/>
        <v>-91</v>
      </c>
      <c r="L24" s="37">
        <f t="shared" si="9"/>
        <v>-0.34082397003745318</v>
      </c>
      <c r="N24" s="12">
        <f t="shared" si="13"/>
        <v>17</v>
      </c>
      <c r="O24" s="37">
        <f t="shared" si="14"/>
        <v>0.1069182389937107</v>
      </c>
    </row>
    <row r="25" spans="1:15" ht="25.5">
      <c r="A25" s="117" t="str">
        <f t="shared" si="12"/>
        <v>Rozwiązanie odpisów z tytułu utraty wartości rzeczowych środków trwałych</v>
      </c>
      <c r="B25" s="111" t="str">
        <f t="shared" si="12"/>
        <v xml:space="preserve">Reversal of fixed asset impairment write-downs </v>
      </c>
      <c r="C25" s="31">
        <f t="shared" si="4"/>
        <v>0</v>
      </c>
      <c r="D25" s="31">
        <f t="shared" si="5"/>
        <v>0</v>
      </c>
      <c r="E25" s="31" t="s">
        <v>240</v>
      </c>
      <c r="F25" s="31" t="s">
        <v>240</v>
      </c>
      <c r="G25" s="31">
        <f t="shared" si="6"/>
        <v>0</v>
      </c>
      <c r="H25" s="31">
        <f t="shared" si="7"/>
        <v>0</v>
      </c>
      <c r="I25" s="31" t="s">
        <v>240</v>
      </c>
      <c r="K25" s="12">
        <f t="shared" ref="K25" si="15">+C25-G25</f>
        <v>0</v>
      </c>
      <c r="L25" s="37">
        <f t="shared" ref="L25" si="16">IF(ISERROR(K25/G25),0,K25/G25)</f>
        <v>0</v>
      </c>
      <c r="N25" s="12">
        <f t="shared" ref="N25" si="17">+C25-D25</f>
        <v>0</v>
      </c>
      <c r="O25" s="37">
        <f t="shared" ref="O25" si="18">IF(ISERROR(N25/D25),0,N25/D25)</f>
        <v>0</v>
      </c>
    </row>
    <row r="26" spans="1:15">
      <c r="A26" s="117" t="str">
        <f t="shared" si="12"/>
        <v>Rozwiązanie rezerw na zobowiązania</v>
      </c>
      <c r="B26" s="111" t="str">
        <f t="shared" si="12"/>
        <v>Reversal of provisions for liabilities</v>
      </c>
      <c r="C26" s="31">
        <f t="shared" si="4"/>
        <v>2713</v>
      </c>
      <c r="D26" s="31">
        <f t="shared" si="5"/>
        <v>4542</v>
      </c>
      <c r="E26" s="31" t="s">
        <v>240</v>
      </c>
      <c r="F26" s="31" t="s">
        <v>240</v>
      </c>
      <c r="G26" s="31">
        <f t="shared" si="6"/>
        <v>2121</v>
      </c>
      <c r="H26" s="31">
        <f t="shared" si="7"/>
        <v>586</v>
      </c>
      <c r="I26" s="31" t="s">
        <v>240</v>
      </c>
      <c r="K26" s="12">
        <f t="shared" si="8"/>
        <v>592</v>
      </c>
      <c r="L26" s="37">
        <f t="shared" si="9"/>
        <v>0.27911362564827913</v>
      </c>
      <c r="N26" s="12">
        <f t="shared" si="13"/>
        <v>-1829</v>
      </c>
      <c r="O26" s="37">
        <f t="shared" si="14"/>
        <v>-0.40268604139145753</v>
      </c>
    </row>
    <row r="27" spans="1:15">
      <c r="A27" s="117" t="str">
        <f t="shared" si="12"/>
        <v>Z tytułu odzyskania poniesionych kosztów</v>
      </c>
      <c r="B27" s="111" t="str">
        <f t="shared" si="12"/>
        <v>From recovery of costs incurred</v>
      </c>
      <c r="C27" s="31">
        <f t="shared" si="4"/>
        <v>502</v>
      </c>
      <c r="D27" s="31">
        <f t="shared" si="5"/>
        <v>403</v>
      </c>
      <c r="E27" s="31" t="s">
        <v>240</v>
      </c>
      <c r="F27" s="31" t="s">
        <v>240</v>
      </c>
      <c r="G27" s="31">
        <f t="shared" si="6"/>
        <v>384</v>
      </c>
      <c r="H27" s="31">
        <f t="shared" si="7"/>
        <v>421</v>
      </c>
      <c r="I27" s="31" t="s">
        <v>240</v>
      </c>
      <c r="K27" s="12">
        <f t="shared" si="8"/>
        <v>118</v>
      </c>
      <c r="L27" s="37">
        <f t="shared" si="9"/>
        <v>0.30729166666666669</v>
      </c>
      <c r="N27" s="12">
        <f t="shared" si="13"/>
        <v>99</v>
      </c>
      <c r="O27" s="37">
        <f t="shared" si="14"/>
        <v>0.24565756823821339</v>
      </c>
    </row>
    <row r="28" spans="1:15">
      <c r="A28" s="117" t="str">
        <f t="shared" si="12"/>
        <v>Wycena nieruchomości inwestycyjnej</v>
      </c>
      <c r="B28" s="111" t="str">
        <f t="shared" si="12"/>
        <v xml:space="preserve">Investment property valuation </v>
      </c>
      <c r="C28" s="31">
        <f t="shared" si="4"/>
        <v>0</v>
      </c>
      <c r="D28" s="31">
        <f t="shared" si="5"/>
        <v>0</v>
      </c>
      <c r="E28" s="31" t="s">
        <v>240</v>
      </c>
      <c r="F28" s="31" t="s">
        <v>240</v>
      </c>
      <c r="G28" s="31">
        <f t="shared" si="6"/>
        <v>0</v>
      </c>
      <c r="H28" s="31">
        <f t="shared" si="7"/>
        <v>0</v>
      </c>
      <c r="I28" s="31" t="s">
        <v>240</v>
      </c>
      <c r="K28" s="12">
        <f t="shared" ref="K28" si="19">+C28-G28</f>
        <v>0</v>
      </c>
      <c r="L28" s="37">
        <f t="shared" ref="L28" si="20">IF(ISERROR(K28/G28),0,K28/G28)</f>
        <v>0</v>
      </c>
      <c r="N28" s="12">
        <f t="shared" ref="N28" si="21">+C28-D28</f>
        <v>0</v>
      </c>
      <c r="O28" s="37">
        <f t="shared" ref="O28" si="22">IF(ISERROR(N28/D28),0,N28/D28)</f>
        <v>0</v>
      </c>
    </row>
    <row r="29" spans="1:15" ht="15" thickBot="1">
      <c r="A29" s="117" t="str">
        <f t="shared" si="12"/>
        <v>Inne przychody operacyjne</v>
      </c>
      <c r="B29" s="111" t="str">
        <f t="shared" si="12"/>
        <v>Other operating income</v>
      </c>
      <c r="C29" s="35">
        <f t="shared" ref="C29:C30" si="23">+C14-D14</f>
        <v>10984</v>
      </c>
      <c r="D29" s="35">
        <f t="shared" ref="D29:D30" si="24">+D14</f>
        <v>2782</v>
      </c>
      <c r="E29" s="35" t="s">
        <v>240</v>
      </c>
      <c r="F29" s="35" t="s">
        <v>240</v>
      </c>
      <c r="G29" s="35">
        <f t="shared" ref="G29:G30" si="25">+G14-H14</f>
        <v>1973</v>
      </c>
      <c r="H29" s="35">
        <f t="shared" ref="H29:H30" si="26">+H14</f>
        <v>4354</v>
      </c>
      <c r="I29" s="35" t="s">
        <v>240</v>
      </c>
      <c r="K29" s="16">
        <f t="shared" si="8"/>
        <v>9011</v>
      </c>
      <c r="L29" s="41">
        <f t="shared" si="9"/>
        <v>4.5671566142929549</v>
      </c>
      <c r="N29" s="16">
        <f t="shared" si="13"/>
        <v>8202</v>
      </c>
      <c r="O29" s="41">
        <f t="shared" si="14"/>
        <v>2.9482386772106399</v>
      </c>
    </row>
    <row r="30" spans="1:15" ht="15" thickTop="1">
      <c r="A30" s="118" t="str">
        <f t="shared" si="12"/>
        <v>Pozostałe przychody operacyjne, razem</v>
      </c>
      <c r="B30" s="112" t="str">
        <f t="shared" si="12"/>
        <v>Other operating income, total</v>
      </c>
      <c r="C30" s="33">
        <f t="shared" si="23"/>
        <v>18560</v>
      </c>
      <c r="D30" s="33">
        <f t="shared" si="24"/>
        <v>13146</v>
      </c>
      <c r="E30" s="33" t="s">
        <v>240</v>
      </c>
      <c r="F30" s="33" t="s">
        <v>240</v>
      </c>
      <c r="G30" s="33">
        <f t="shared" si="25"/>
        <v>11467</v>
      </c>
      <c r="H30" s="33">
        <f t="shared" si="26"/>
        <v>9340</v>
      </c>
      <c r="I30" s="33" t="s">
        <v>240</v>
      </c>
      <c r="K30" s="14">
        <f t="shared" si="8"/>
        <v>7093</v>
      </c>
      <c r="L30" s="39">
        <f t="shared" si="9"/>
        <v>0.61855760006976546</v>
      </c>
      <c r="N30" s="14">
        <f t="shared" si="13"/>
        <v>5414</v>
      </c>
      <c r="O30" s="39">
        <f t="shared" si="14"/>
        <v>0.41183630001521376</v>
      </c>
    </row>
    <row r="31" spans="1:15">
      <c r="C31" s="27"/>
      <c r="D31" s="27"/>
      <c r="E31" s="27"/>
      <c r="F31" s="27"/>
      <c r="G31" s="27"/>
      <c r="H31" s="27"/>
      <c r="I31" s="27"/>
    </row>
  </sheetData>
  <mergeCells count="6">
    <mergeCell ref="K3:L3"/>
    <mergeCell ref="K4:L4"/>
    <mergeCell ref="K18:L18"/>
    <mergeCell ref="N18:O18"/>
    <mergeCell ref="K19:L19"/>
    <mergeCell ref="N19:O19"/>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64" orientation="landscape" r:id="rId3"/>
</worksheet>
</file>

<file path=xl/worksheets/sheet7.xml><?xml version="1.0" encoding="utf-8"?>
<worksheet xmlns="http://schemas.openxmlformats.org/spreadsheetml/2006/main" xmlns:r="http://schemas.openxmlformats.org/officeDocument/2006/relationships">
  <sheetPr>
    <tabColor rgb="FF92D050"/>
    <pageSetUpPr fitToPage="1"/>
  </sheetPr>
  <dimension ref="A1:O46"/>
  <sheetViews>
    <sheetView showGridLines="0" topLeftCell="B1" zoomScale="85" zoomScaleNormal="85" zoomScaleSheetLayoutView="85" workbookViewId="0">
      <selection activeCell="B2" sqref="B2"/>
    </sheetView>
  </sheetViews>
  <sheetFormatPr defaultRowHeight="14.25" outlineLevelCol="1"/>
  <cols>
    <col min="1" max="1" width="35.625" style="1" customWidth="1"/>
    <col min="2" max="2" width="33.75" style="1" customWidth="1"/>
    <col min="3" max="5" width="11.375" style="1" customWidth="1"/>
    <col min="6" max="6" width="11.375" style="1" hidden="1" customWidth="1" outlineLevel="1"/>
    <col min="7" max="7" width="11.375" style="1" customWidth="1" collapsed="1"/>
    <col min="8" max="9" width="11.375" style="1" customWidth="1"/>
    <col min="10" max="10" width="2" style="1" customWidth="1"/>
    <col min="11" max="11" width="9.75" style="1" bestFit="1" customWidth="1"/>
    <col min="12" max="12" width="9.375" style="1" bestFit="1" customWidth="1"/>
    <col min="13" max="13" width="2" style="1" customWidth="1"/>
    <col min="14" max="14" width="9.75" style="1" bestFit="1" customWidth="1"/>
    <col min="15" max="15" width="9.375" style="1" bestFit="1" customWidth="1"/>
    <col min="16" max="16384" width="9" style="1"/>
  </cols>
  <sheetData>
    <row r="1" spans="1:12">
      <c r="A1" s="63" t="s">
        <v>234</v>
      </c>
      <c r="B1" s="63" t="s">
        <v>235</v>
      </c>
    </row>
    <row r="2" spans="1:12">
      <c r="A2" s="24"/>
      <c r="B2" s="24"/>
    </row>
    <row r="3" spans="1:12" ht="15">
      <c r="A3" s="79" t="s">
        <v>237</v>
      </c>
      <c r="B3" s="79" t="s">
        <v>236</v>
      </c>
      <c r="C3" s="91"/>
      <c r="D3" s="91"/>
      <c r="E3" s="91"/>
      <c r="F3" s="91"/>
      <c r="G3" s="91"/>
      <c r="H3" s="91"/>
      <c r="I3" s="91"/>
      <c r="J3" s="91"/>
      <c r="K3" s="190" t="s">
        <v>452</v>
      </c>
      <c r="L3" s="190"/>
    </row>
    <row r="4" spans="1:12" ht="30">
      <c r="A4" s="121" t="s">
        <v>58</v>
      </c>
      <c r="B4" s="121" t="s">
        <v>166</v>
      </c>
      <c r="C4" s="96" t="s">
        <v>45</v>
      </c>
      <c r="D4" s="96" t="s">
        <v>46</v>
      </c>
      <c r="E4" s="96" t="s">
        <v>47</v>
      </c>
      <c r="F4" s="96" t="s">
        <v>77</v>
      </c>
      <c r="G4" s="96" t="s">
        <v>48</v>
      </c>
      <c r="H4" s="96" t="s">
        <v>146</v>
      </c>
      <c r="I4" s="96" t="s">
        <v>49</v>
      </c>
      <c r="J4" s="91"/>
      <c r="K4" s="188" t="s">
        <v>451</v>
      </c>
      <c r="L4" s="189"/>
    </row>
    <row r="5" spans="1:12">
      <c r="A5" s="115"/>
      <c r="B5" s="116"/>
      <c r="C5" s="26"/>
      <c r="D5" s="26"/>
      <c r="E5" s="26"/>
      <c r="F5" s="26"/>
      <c r="G5" s="26"/>
      <c r="H5" s="26"/>
      <c r="I5" s="26"/>
      <c r="K5" s="56"/>
      <c r="L5" s="56"/>
    </row>
    <row r="6" spans="1:12">
      <c r="A6" s="117" t="s">
        <v>129</v>
      </c>
      <c r="B6" s="111" t="s">
        <v>121</v>
      </c>
      <c r="C6" s="34">
        <v>217640</v>
      </c>
      <c r="D6" s="34">
        <v>105921</v>
      </c>
      <c r="E6" s="34">
        <v>381988</v>
      </c>
      <c r="F6" s="34" t="s">
        <v>240</v>
      </c>
      <c r="G6" s="34">
        <v>185222</v>
      </c>
      <c r="H6" s="34">
        <v>94251</v>
      </c>
      <c r="I6" s="34">
        <v>369000</v>
      </c>
      <c r="K6" s="13">
        <f t="shared" ref="K6" si="0">+C6-G6</f>
        <v>32418</v>
      </c>
      <c r="L6" s="40">
        <f t="shared" ref="L6" si="1">IF(ISERROR(K6/G6),0,K6/G6)</f>
        <v>0.1750224055457775</v>
      </c>
    </row>
    <row r="7" spans="1:12">
      <c r="A7" s="117" t="s">
        <v>130</v>
      </c>
      <c r="B7" s="111" t="s">
        <v>460</v>
      </c>
      <c r="C7" s="31">
        <v>178601</v>
      </c>
      <c r="D7" s="31">
        <v>87324</v>
      </c>
      <c r="E7" s="31">
        <v>315955</v>
      </c>
      <c r="F7" s="31" t="s">
        <v>240</v>
      </c>
      <c r="G7" s="31">
        <v>153878</v>
      </c>
      <c r="H7" s="31">
        <v>78959</v>
      </c>
      <c r="I7" s="31">
        <v>313400</v>
      </c>
      <c r="K7" s="12">
        <f t="shared" ref="K7:K18" si="2">+C7-G7</f>
        <v>24723</v>
      </c>
      <c r="L7" s="37">
        <f t="shared" ref="L7:L18" si="3">IF(ISERROR(K7/G7),0,K7/G7)</f>
        <v>0.1606662420878878</v>
      </c>
    </row>
    <row r="8" spans="1:12">
      <c r="A8" s="117" t="s">
        <v>131</v>
      </c>
      <c r="B8" s="143" t="s">
        <v>122</v>
      </c>
      <c r="C8" s="31">
        <v>61</v>
      </c>
      <c r="D8" s="31">
        <v>8</v>
      </c>
      <c r="E8" s="31">
        <v>205</v>
      </c>
      <c r="F8" s="31" t="s">
        <v>240</v>
      </c>
      <c r="G8" s="31">
        <v>183</v>
      </c>
      <c r="H8" s="31">
        <v>141</v>
      </c>
      <c r="I8" s="31">
        <v>200</v>
      </c>
      <c r="K8" s="12">
        <f t="shared" si="2"/>
        <v>-122</v>
      </c>
      <c r="L8" s="37">
        <f t="shared" si="3"/>
        <v>-0.66666666666666663</v>
      </c>
    </row>
    <row r="9" spans="1:12">
      <c r="A9" s="117" t="s">
        <v>132</v>
      </c>
      <c r="B9" s="111" t="s">
        <v>461</v>
      </c>
      <c r="C9" s="31">
        <v>25275</v>
      </c>
      <c r="D9" s="31">
        <v>12656</v>
      </c>
      <c r="E9" s="31">
        <v>40420</v>
      </c>
      <c r="F9" s="31" t="s">
        <v>240</v>
      </c>
      <c r="G9" s="31">
        <v>21224</v>
      </c>
      <c r="H9" s="31">
        <v>11224</v>
      </c>
      <c r="I9" s="31">
        <v>38400</v>
      </c>
      <c r="K9" s="12">
        <f t="shared" si="2"/>
        <v>4051</v>
      </c>
      <c r="L9" s="37">
        <f t="shared" si="3"/>
        <v>0.19086882774217867</v>
      </c>
    </row>
    <row r="10" spans="1:12">
      <c r="A10" s="117" t="s">
        <v>133</v>
      </c>
      <c r="B10" s="111" t="s">
        <v>462</v>
      </c>
      <c r="C10" s="31">
        <v>13764</v>
      </c>
      <c r="D10" s="31">
        <v>5941</v>
      </c>
      <c r="E10" s="31">
        <v>25613</v>
      </c>
      <c r="F10" s="31" t="s">
        <v>240</v>
      </c>
      <c r="G10" s="31">
        <v>10120</v>
      </c>
      <c r="H10" s="31">
        <v>4068</v>
      </c>
      <c r="I10" s="31">
        <v>17300</v>
      </c>
      <c r="K10" s="12">
        <f t="shared" si="2"/>
        <v>3644</v>
      </c>
      <c r="L10" s="37">
        <f t="shared" si="3"/>
        <v>0.36007905138339918</v>
      </c>
    </row>
    <row r="11" spans="1:12">
      <c r="A11" s="117" t="s">
        <v>134</v>
      </c>
      <c r="B11" s="111" t="s">
        <v>123</v>
      </c>
      <c r="C11" s="31">
        <v>16443</v>
      </c>
      <c r="D11" s="31">
        <v>8584</v>
      </c>
      <c r="E11" s="31">
        <v>34269</v>
      </c>
      <c r="F11" s="31" t="s">
        <v>240</v>
      </c>
      <c r="G11" s="31">
        <v>15431</v>
      </c>
      <c r="H11" s="31">
        <v>8028</v>
      </c>
      <c r="I11" s="31">
        <v>29400</v>
      </c>
      <c r="K11" s="12">
        <f t="shared" si="2"/>
        <v>1012</v>
      </c>
      <c r="L11" s="37">
        <f t="shared" si="3"/>
        <v>6.5582269457585385E-2</v>
      </c>
    </row>
    <row r="12" spans="1:12">
      <c r="A12" s="117" t="s">
        <v>135</v>
      </c>
      <c r="B12" s="111" t="s">
        <v>124</v>
      </c>
      <c r="C12" s="31">
        <v>92504</v>
      </c>
      <c r="D12" s="31">
        <v>42171</v>
      </c>
      <c r="E12" s="31">
        <v>162508</v>
      </c>
      <c r="F12" s="31" t="s">
        <v>240</v>
      </c>
      <c r="G12" s="31">
        <v>73937</v>
      </c>
      <c r="H12" s="31">
        <v>37309</v>
      </c>
      <c r="I12" s="31">
        <v>163800</v>
      </c>
      <c r="K12" s="12">
        <f t="shared" si="2"/>
        <v>18567</v>
      </c>
      <c r="L12" s="37">
        <f t="shared" si="3"/>
        <v>0.25111919607233185</v>
      </c>
    </row>
    <row r="13" spans="1:12">
      <c r="A13" s="117" t="s">
        <v>136</v>
      </c>
      <c r="B13" s="111" t="s">
        <v>125</v>
      </c>
      <c r="C13" s="31">
        <v>67110</v>
      </c>
      <c r="D13" s="31">
        <v>29893</v>
      </c>
      <c r="E13" s="31">
        <v>117717</v>
      </c>
      <c r="F13" s="31" t="s">
        <v>240</v>
      </c>
      <c r="G13" s="31">
        <v>53198</v>
      </c>
      <c r="H13" s="31">
        <v>23762</v>
      </c>
      <c r="I13" s="31">
        <v>94200</v>
      </c>
      <c r="K13" s="12">
        <f t="shared" si="2"/>
        <v>13912</v>
      </c>
      <c r="L13" s="37">
        <f t="shared" si="3"/>
        <v>0.26151359073649383</v>
      </c>
    </row>
    <row r="14" spans="1:12">
      <c r="A14" s="117" t="s">
        <v>137</v>
      </c>
      <c r="B14" s="111" t="s">
        <v>126</v>
      </c>
      <c r="C14" s="31">
        <v>3307</v>
      </c>
      <c r="D14" s="31">
        <v>1311</v>
      </c>
      <c r="E14" s="31">
        <v>5029</v>
      </c>
      <c r="F14" s="31" t="s">
        <v>240</v>
      </c>
      <c r="G14" s="31">
        <v>2502</v>
      </c>
      <c r="H14" s="31">
        <v>1212</v>
      </c>
      <c r="I14" s="31">
        <v>4900</v>
      </c>
      <c r="K14" s="12">
        <f t="shared" si="2"/>
        <v>805</v>
      </c>
      <c r="L14" s="37">
        <f t="shared" si="3"/>
        <v>0.32174260591526777</v>
      </c>
    </row>
    <row r="15" spans="1:12" ht="26.25" thickBot="1">
      <c r="A15" s="117" t="s">
        <v>138</v>
      </c>
      <c r="B15" s="111" t="s">
        <v>127</v>
      </c>
      <c r="C15" s="35">
        <v>13045</v>
      </c>
      <c r="D15" s="35">
        <v>6504</v>
      </c>
      <c r="E15" s="35">
        <v>12464</v>
      </c>
      <c r="F15" s="35" t="s">
        <v>240</v>
      </c>
      <c r="G15" s="35">
        <v>6867</v>
      </c>
      <c r="H15" s="35">
        <v>3395</v>
      </c>
      <c r="I15" s="35">
        <v>12400</v>
      </c>
      <c r="K15" s="16">
        <f t="shared" si="2"/>
        <v>6178</v>
      </c>
      <c r="L15" s="41">
        <f t="shared" si="3"/>
        <v>0.89966506480267949</v>
      </c>
    </row>
    <row r="16" spans="1:12" ht="26.25" thickTop="1">
      <c r="A16" s="118" t="s">
        <v>139</v>
      </c>
      <c r="B16" s="112" t="s">
        <v>128</v>
      </c>
      <c r="C16" s="33">
        <v>410049</v>
      </c>
      <c r="D16" s="33">
        <v>194384</v>
      </c>
      <c r="E16" s="33">
        <v>713975</v>
      </c>
      <c r="F16" s="33" t="s">
        <v>240</v>
      </c>
      <c r="G16" s="33">
        <v>337157</v>
      </c>
      <c r="H16" s="33">
        <v>167957</v>
      </c>
      <c r="I16" s="33">
        <v>673800</v>
      </c>
      <c r="K16" s="14">
        <f t="shared" si="2"/>
        <v>72892</v>
      </c>
      <c r="L16" s="39">
        <f t="shared" si="3"/>
        <v>0.21619601550612919</v>
      </c>
    </row>
    <row r="17" spans="1:15" ht="15" thickBot="1">
      <c r="A17" s="117" t="s">
        <v>142</v>
      </c>
      <c r="B17" s="111" t="s">
        <v>143</v>
      </c>
      <c r="C17" s="57">
        <v>38206</v>
      </c>
      <c r="D17" s="57">
        <v>18648</v>
      </c>
      <c r="E17" s="57">
        <v>73235</v>
      </c>
      <c r="F17" s="57" t="s">
        <v>240</v>
      </c>
      <c r="G17" s="57">
        <v>35006</v>
      </c>
      <c r="H17" s="57">
        <v>17204</v>
      </c>
      <c r="I17" s="57">
        <v>72817</v>
      </c>
      <c r="K17" s="54">
        <f t="shared" si="2"/>
        <v>3200</v>
      </c>
      <c r="L17" s="55">
        <f t="shared" si="3"/>
        <v>9.1412900645603617E-2</v>
      </c>
    </row>
    <row r="18" spans="1:15">
      <c r="A18" s="118" t="s">
        <v>140</v>
      </c>
      <c r="B18" s="112" t="s">
        <v>141</v>
      </c>
      <c r="C18" s="33">
        <f>+C16+C17</f>
        <v>448255</v>
      </c>
      <c r="D18" s="33">
        <f>+D16+D17</f>
        <v>213032</v>
      </c>
      <c r="E18" s="33">
        <f>+E16+E17</f>
        <v>787210</v>
      </c>
      <c r="F18" s="33" t="s">
        <v>240</v>
      </c>
      <c r="G18" s="33">
        <f>+G16+G17</f>
        <v>372163</v>
      </c>
      <c r="H18" s="33">
        <f>+H16+H17</f>
        <v>185161</v>
      </c>
      <c r="I18" s="33">
        <f>+I16+I17</f>
        <v>746617</v>
      </c>
      <c r="K18" s="14">
        <f t="shared" si="2"/>
        <v>76092</v>
      </c>
      <c r="L18" s="39">
        <f t="shared" si="3"/>
        <v>0.20445879896711924</v>
      </c>
    </row>
    <row r="19" spans="1:15">
      <c r="A19" s="140"/>
      <c r="B19" s="144"/>
      <c r="C19" s="30"/>
      <c r="D19" s="30"/>
      <c r="E19" s="30"/>
      <c r="F19" s="30"/>
      <c r="G19" s="30"/>
      <c r="H19" s="30"/>
      <c r="I19" s="30"/>
      <c r="J19" s="30"/>
      <c r="K19" s="30"/>
      <c r="L19" s="30"/>
      <c r="M19" s="30"/>
    </row>
    <row r="20" spans="1:15">
      <c r="A20" s="160" t="s">
        <v>445</v>
      </c>
      <c r="B20" s="161" t="s">
        <v>446</v>
      </c>
      <c r="C20" s="162"/>
      <c r="D20" s="162"/>
      <c r="E20" s="162"/>
      <c r="F20" s="162"/>
      <c r="G20" s="162"/>
      <c r="H20" s="162"/>
      <c r="I20" s="162"/>
      <c r="J20" s="162"/>
      <c r="K20" s="162"/>
      <c r="L20" s="162"/>
      <c r="M20" s="30"/>
    </row>
    <row r="21" spans="1:15">
      <c r="A21" s="119" t="s">
        <v>450</v>
      </c>
      <c r="B21" s="150" t="s">
        <v>449</v>
      </c>
      <c r="C21" s="163">
        <v>12088.779070000001</v>
      </c>
      <c r="D21" s="163">
        <v>3358.06522</v>
      </c>
      <c r="E21" s="163">
        <v>0</v>
      </c>
      <c r="F21" s="163">
        <v>0</v>
      </c>
      <c r="G21" s="163">
        <v>0</v>
      </c>
      <c r="H21" s="163">
        <v>0</v>
      </c>
      <c r="I21" s="163">
        <v>0</v>
      </c>
      <c r="J21" s="162"/>
      <c r="K21" s="148">
        <f t="shared" ref="K21" si="4">+C21-G21</f>
        <v>12088.779070000001</v>
      </c>
      <c r="L21" s="149">
        <f t="shared" ref="L21" si="5">IF(ISERROR(K21/G21),0,K21/G21)</f>
        <v>0</v>
      </c>
      <c r="M21" s="30"/>
    </row>
    <row r="22" spans="1:15">
      <c r="A22" s="117"/>
      <c r="B22" s="111"/>
      <c r="C22" s="31"/>
      <c r="D22" s="31"/>
      <c r="E22" s="31"/>
      <c r="F22" s="31"/>
      <c r="G22" s="31"/>
      <c r="H22" s="31"/>
      <c r="I22" s="31"/>
      <c r="J22" s="30"/>
      <c r="K22" s="12"/>
      <c r="L22" s="37"/>
      <c r="M22" s="30"/>
    </row>
    <row r="23" spans="1:15" ht="21">
      <c r="A23" s="142" t="s">
        <v>144</v>
      </c>
      <c r="B23" s="145" t="s">
        <v>145</v>
      </c>
      <c r="C23" s="30"/>
      <c r="D23" s="30"/>
      <c r="E23" s="30"/>
      <c r="F23" s="30"/>
      <c r="G23" s="30"/>
      <c r="H23" s="30"/>
      <c r="I23" s="30"/>
      <c r="J23" s="30"/>
      <c r="K23" s="30"/>
      <c r="L23" s="30"/>
      <c r="M23" s="30"/>
    </row>
    <row r="24" spans="1:15">
      <c r="B24" s="3"/>
    </row>
    <row r="25" spans="1:15">
      <c r="B25" s="3"/>
      <c r="C25" s="42"/>
    </row>
    <row r="26" spans="1:15" ht="15">
      <c r="A26" s="79" t="s">
        <v>238</v>
      </c>
      <c r="B26" s="79" t="s">
        <v>239</v>
      </c>
      <c r="C26" s="91"/>
      <c r="D26" s="91"/>
      <c r="E26" s="91"/>
      <c r="F26" s="91"/>
      <c r="G26" s="91"/>
      <c r="H26" s="91"/>
      <c r="I26" s="91"/>
      <c r="J26" s="91"/>
      <c r="K26" s="190" t="s">
        <v>452</v>
      </c>
      <c r="L26" s="190"/>
      <c r="M26" s="15"/>
      <c r="N26" s="190" t="s">
        <v>463</v>
      </c>
      <c r="O26" s="190"/>
    </row>
    <row r="27" spans="1:15" ht="30">
      <c r="A27" s="121" t="s">
        <v>58</v>
      </c>
      <c r="B27" s="121" t="s">
        <v>166</v>
      </c>
      <c r="C27" s="96" t="s">
        <v>45</v>
      </c>
      <c r="D27" s="96" t="s">
        <v>46</v>
      </c>
      <c r="E27" s="96" t="s">
        <v>47</v>
      </c>
      <c r="F27" s="96" t="s">
        <v>77</v>
      </c>
      <c r="G27" s="96" t="s">
        <v>48</v>
      </c>
      <c r="H27" s="96" t="s">
        <v>146</v>
      </c>
      <c r="I27" s="96" t="s">
        <v>49</v>
      </c>
      <c r="J27" s="91"/>
      <c r="K27" s="188" t="s">
        <v>451</v>
      </c>
      <c r="L27" s="191"/>
      <c r="N27" s="188" t="s">
        <v>453</v>
      </c>
      <c r="O27" s="191"/>
    </row>
    <row r="28" spans="1:15">
      <c r="A28" s="115"/>
      <c r="B28" s="116"/>
      <c r="C28" s="26"/>
      <c r="D28" s="26"/>
      <c r="E28" s="26"/>
      <c r="F28" s="26"/>
      <c r="G28" s="26"/>
      <c r="H28" s="26"/>
      <c r="I28" s="26"/>
      <c r="K28" s="56"/>
      <c r="L28" s="56"/>
      <c r="N28" s="12"/>
      <c r="O28" s="37"/>
    </row>
    <row r="29" spans="1:15">
      <c r="A29" s="117" t="s">
        <v>129</v>
      </c>
      <c r="B29" s="111" t="s">
        <v>121</v>
      </c>
      <c r="C29" s="34">
        <f>+C6-D6</f>
        <v>111719</v>
      </c>
      <c r="D29" s="34">
        <v>105921</v>
      </c>
      <c r="E29" s="34" t="s">
        <v>240</v>
      </c>
      <c r="F29" s="34" t="s">
        <v>240</v>
      </c>
      <c r="G29" s="34">
        <f>+G6-H6</f>
        <v>90971</v>
      </c>
      <c r="H29" s="34">
        <v>94251</v>
      </c>
      <c r="I29" s="34" t="s">
        <v>240</v>
      </c>
      <c r="K29" s="13">
        <f t="shared" ref="K29:K41" si="6">+C29-G29</f>
        <v>20748</v>
      </c>
      <c r="L29" s="40">
        <f t="shared" ref="L29:L41" si="7">IF(ISERROR(K29/G29),0,K29/G29)</f>
        <v>0.2280726825032153</v>
      </c>
      <c r="N29" s="13">
        <f t="shared" ref="N29" si="8">+C29-D29</f>
        <v>5798</v>
      </c>
      <c r="O29" s="40">
        <f t="shared" ref="O29" si="9">IF(ISERROR(N29/D29),0,N29/D29)</f>
        <v>5.4738909187035618E-2</v>
      </c>
    </row>
    <row r="30" spans="1:15">
      <c r="A30" s="117" t="s">
        <v>130</v>
      </c>
      <c r="B30" s="111" t="s">
        <v>460</v>
      </c>
      <c r="C30" s="31">
        <f t="shared" ref="C30:C41" si="10">+C7-D7</f>
        <v>91277</v>
      </c>
      <c r="D30" s="31">
        <v>87324</v>
      </c>
      <c r="E30" s="31" t="s">
        <v>240</v>
      </c>
      <c r="F30" s="31" t="s">
        <v>240</v>
      </c>
      <c r="G30" s="31">
        <f t="shared" ref="G30:G41" si="11">+G7-H7</f>
        <v>74919</v>
      </c>
      <c r="H30" s="31">
        <v>78959</v>
      </c>
      <c r="I30" s="31" t="s">
        <v>240</v>
      </c>
      <c r="K30" s="12">
        <f t="shared" si="6"/>
        <v>16358</v>
      </c>
      <c r="L30" s="37">
        <f t="shared" si="7"/>
        <v>0.21834247654133129</v>
      </c>
      <c r="N30" s="12">
        <f t="shared" ref="N30:N41" si="12">+C30-D30</f>
        <v>3953</v>
      </c>
      <c r="O30" s="37">
        <f t="shared" ref="O30:O41" si="13">IF(ISERROR(N30/D30),0,N30/D30)</f>
        <v>4.5268196601163484E-2</v>
      </c>
    </row>
    <row r="31" spans="1:15">
      <c r="A31" s="117" t="s">
        <v>131</v>
      </c>
      <c r="B31" s="143" t="s">
        <v>122</v>
      </c>
      <c r="C31" s="31">
        <f t="shared" si="10"/>
        <v>53</v>
      </c>
      <c r="D31" s="31">
        <v>8</v>
      </c>
      <c r="E31" s="31" t="s">
        <v>240</v>
      </c>
      <c r="F31" s="31" t="s">
        <v>240</v>
      </c>
      <c r="G31" s="31">
        <f t="shared" si="11"/>
        <v>42</v>
      </c>
      <c r="H31" s="31">
        <v>141</v>
      </c>
      <c r="I31" s="31" t="s">
        <v>240</v>
      </c>
      <c r="K31" s="12">
        <f t="shared" si="6"/>
        <v>11</v>
      </c>
      <c r="L31" s="37">
        <f t="shared" si="7"/>
        <v>0.26190476190476192</v>
      </c>
      <c r="N31" s="12">
        <f t="shared" si="12"/>
        <v>45</v>
      </c>
      <c r="O31" s="37">
        <f t="shared" si="13"/>
        <v>5.625</v>
      </c>
    </row>
    <row r="32" spans="1:15">
      <c r="A32" s="117" t="s">
        <v>132</v>
      </c>
      <c r="B32" s="111" t="s">
        <v>461</v>
      </c>
      <c r="C32" s="31">
        <f t="shared" si="10"/>
        <v>12619</v>
      </c>
      <c r="D32" s="31">
        <v>12656</v>
      </c>
      <c r="E32" s="31" t="s">
        <v>240</v>
      </c>
      <c r="F32" s="31" t="s">
        <v>240</v>
      </c>
      <c r="G32" s="31">
        <f t="shared" si="11"/>
        <v>10000</v>
      </c>
      <c r="H32" s="31">
        <v>11224</v>
      </c>
      <c r="I32" s="31" t="s">
        <v>240</v>
      </c>
      <c r="K32" s="12">
        <f t="shared" si="6"/>
        <v>2619</v>
      </c>
      <c r="L32" s="37">
        <f t="shared" si="7"/>
        <v>0.26190000000000002</v>
      </c>
      <c r="N32" s="12">
        <f t="shared" si="12"/>
        <v>-37</v>
      </c>
      <c r="O32" s="37">
        <f t="shared" si="13"/>
        <v>-2.9235145385587864E-3</v>
      </c>
    </row>
    <row r="33" spans="1:15">
      <c r="A33" s="117" t="s">
        <v>133</v>
      </c>
      <c r="B33" s="111" t="s">
        <v>462</v>
      </c>
      <c r="C33" s="31">
        <f t="shared" si="10"/>
        <v>7823</v>
      </c>
      <c r="D33" s="31">
        <v>5941</v>
      </c>
      <c r="E33" s="31" t="s">
        <v>240</v>
      </c>
      <c r="F33" s="31" t="s">
        <v>240</v>
      </c>
      <c r="G33" s="31">
        <f t="shared" si="11"/>
        <v>6052</v>
      </c>
      <c r="H33" s="31">
        <v>4068</v>
      </c>
      <c r="I33" s="31" t="s">
        <v>240</v>
      </c>
      <c r="K33" s="12">
        <f t="shared" si="6"/>
        <v>1771</v>
      </c>
      <c r="L33" s="37">
        <f t="shared" si="7"/>
        <v>0.2926305353602115</v>
      </c>
      <c r="N33" s="12">
        <f t="shared" si="12"/>
        <v>1882</v>
      </c>
      <c r="O33" s="37">
        <f t="shared" si="13"/>
        <v>0.31678168658475003</v>
      </c>
    </row>
    <row r="34" spans="1:15">
      <c r="A34" s="117" t="s">
        <v>134</v>
      </c>
      <c r="B34" s="111" t="s">
        <v>123</v>
      </c>
      <c r="C34" s="31">
        <f t="shared" si="10"/>
        <v>7859</v>
      </c>
      <c r="D34" s="31">
        <v>8584</v>
      </c>
      <c r="E34" s="31" t="s">
        <v>240</v>
      </c>
      <c r="F34" s="31" t="s">
        <v>240</v>
      </c>
      <c r="G34" s="31">
        <f t="shared" si="11"/>
        <v>7403</v>
      </c>
      <c r="H34" s="31">
        <v>8028</v>
      </c>
      <c r="I34" s="31" t="s">
        <v>240</v>
      </c>
      <c r="K34" s="12">
        <f t="shared" si="6"/>
        <v>456</v>
      </c>
      <c r="L34" s="37">
        <f t="shared" si="7"/>
        <v>6.1596650006754017E-2</v>
      </c>
      <c r="N34" s="12">
        <f t="shared" si="12"/>
        <v>-725</v>
      </c>
      <c r="O34" s="37">
        <f t="shared" si="13"/>
        <v>-8.4459459459459457E-2</v>
      </c>
    </row>
    <row r="35" spans="1:15">
      <c r="A35" s="117" t="s">
        <v>135</v>
      </c>
      <c r="B35" s="111" t="s">
        <v>124</v>
      </c>
      <c r="C35" s="31">
        <f t="shared" si="10"/>
        <v>50333</v>
      </c>
      <c r="D35" s="31">
        <v>42171</v>
      </c>
      <c r="E35" s="31" t="s">
        <v>240</v>
      </c>
      <c r="F35" s="31" t="s">
        <v>240</v>
      </c>
      <c r="G35" s="31">
        <f t="shared" si="11"/>
        <v>36628</v>
      </c>
      <c r="H35" s="31">
        <v>37309</v>
      </c>
      <c r="I35" s="31" t="s">
        <v>240</v>
      </c>
      <c r="K35" s="12">
        <f t="shared" si="6"/>
        <v>13705</v>
      </c>
      <c r="L35" s="37">
        <f t="shared" si="7"/>
        <v>0.37416730370208584</v>
      </c>
      <c r="N35" s="12">
        <f t="shared" si="12"/>
        <v>8162</v>
      </c>
      <c r="O35" s="37">
        <f t="shared" si="13"/>
        <v>0.19354532735766286</v>
      </c>
    </row>
    <row r="36" spans="1:15">
      <c r="A36" s="117" t="s">
        <v>136</v>
      </c>
      <c r="B36" s="111" t="s">
        <v>125</v>
      </c>
      <c r="C36" s="31">
        <f t="shared" si="10"/>
        <v>37217</v>
      </c>
      <c r="D36" s="31">
        <v>29893</v>
      </c>
      <c r="E36" s="31" t="s">
        <v>240</v>
      </c>
      <c r="F36" s="31" t="s">
        <v>240</v>
      </c>
      <c r="G36" s="31">
        <f t="shared" si="11"/>
        <v>29436</v>
      </c>
      <c r="H36" s="31">
        <v>23762</v>
      </c>
      <c r="I36" s="31" t="s">
        <v>240</v>
      </c>
      <c r="K36" s="12">
        <f t="shared" si="6"/>
        <v>7781</v>
      </c>
      <c r="L36" s="37">
        <f t="shared" si="7"/>
        <v>0.2643361869819269</v>
      </c>
      <c r="N36" s="12">
        <f t="shared" si="12"/>
        <v>7324</v>
      </c>
      <c r="O36" s="37">
        <f t="shared" si="13"/>
        <v>0.24500719231927207</v>
      </c>
    </row>
    <row r="37" spans="1:15">
      <c r="A37" s="117" t="s">
        <v>137</v>
      </c>
      <c r="B37" s="111" t="s">
        <v>126</v>
      </c>
      <c r="C37" s="31">
        <f t="shared" si="10"/>
        <v>1996</v>
      </c>
      <c r="D37" s="31">
        <v>1311</v>
      </c>
      <c r="E37" s="31" t="s">
        <v>240</v>
      </c>
      <c r="F37" s="31" t="s">
        <v>240</v>
      </c>
      <c r="G37" s="31">
        <f t="shared" si="11"/>
        <v>1290</v>
      </c>
      <c r="H37" s="31">
        <v>1212</v>
      </c>
      <c r="I37" s="31" t="s">
        <v>240</v>
      </c>
      <c r="K37" s="12">
        <f t="shared" si="6"/>
        <v>706</v>
      </c>
      <c r="L37" s="37">
        <f t="shared" si="7"/>
        <v>0.54728682170542631</v>
      </c>
      <c r="N37" s="12">
        <f t="shared" si="12"/>
        <v>685</v>
      </c>
      <c r="O37" s="37">
        <f t="shared" si="13"/>
        <v>0.52250190694126619</v>
      </c>
    </row>
    <row r="38" spans="1:15" ht="26.25" thickBot="1">
      <c r="A38" s="117" t="s">
        <v>138</v>
      </c>
      <c r="B38" s="111" t="s">
        <v>127</v>
      </c>
      <c r="C38" s="35">
        <f t="shared" si="10"/>
        <v>6541</v>
      </c>
      <c r="D38" s="35">
        <v>6504</v>
      </c>
      <c r="E38" s="35" t="s">
        <v>240</v>
      </c>
      <c r="F38" s="35" t="s">
        <v>240</v>
      </c>
      <c r="G38" s="35">
        <f t="shared" si="11"/>
        <v>3472</v>
      </c>
      <c r="H38" s="35">
        <v>3395</v>
      </c>
      <c r="I38" s="35" t="s">
        <v>240</v>
      </c>
      <c r="K38" s="16">
        <f t="shared" si="6"/>
        <v>3069</v>
      </c>
      <c r="L38" s="41">
        <f t="shared" si="7"/>
        <v>0.8839285714285714</v>
      </c>
      <c r="N38" s="16">
        <f t="shared" si="12"/>
        <v>37</v>
      </c>
      <c r="O38" s="41">
        <f t="shared" si="13"/>
        <v>5.6888068880688808E-3</v>
      </c>
    </row>
    <row r="39" spans="1:15" ht="26.25" thickTop="1">
      <c r="A39" s="118" t="s">
        <v>139</v>
      </c>
      <c r="B39" s="112" t="s">
        <v>128</v>
      </c>
      <c r="C39" s="33">
        <f t="shared" si="10"/>
        <v>215665</v>
      </c>
      <c r="D39" s="33">
        <v>194384</v>
      </c>
      <c r="E39" s="33" t="s">
        <v>240</v>
      </c>
      <c r="F39" s="33" t="s">
        <v>240</v>
      </c>
      <c r="G39" s="33">
        <f t="shared" si="11"/>
        <v>169200</v>
      </c>
      <c r="H39" s="33">
        <v>167957</v>
      </c>
      <c r="I39" s="33" t="s">
        <v>240</v>
      </c>
      <c r="K39" s="14">
        <f t="shared" si="6"/>
        <v>46465</v>
      </c>
      <c r="L39" s="39">
        <f t="shared" si="7"/>
        <v>0.2746158392434988</v>
      </c>
      <c r="N39" s="14">
        <f t="shared" si="12"/>
        <v>21281</v>
      </c>
      <c r="O39" s="39">
        <f t="shared" si="13"/>
        <v>0.10947917524076056</v>
      </c>
    </row>
    <row r="40" spans="1:15" ht="15" thickBot="1">
      <c r="A40" s="117" t="s">
        <v>142</v>
      </c>
      <c r="B40" s="111" t="s">
        <v>143</v>
      </c>
      <c r="C40" s="57">
        <f t="shared" si="10"/>
        <v>19558</v>
      </c>
      <c r="D40" s="57">
        <v>18648</v>
      </c>
      <c r="E40" s="57" t="s">
        <v>240</v>
      </c>
      <c r="F40" s="57" t="s">
        <v>240</v>
      </c>
      <c r="G40" s="57">
        <f t="shared" si="11"/>
        <v>17802</v>
      </c>
      <c r="H40" s="57">
        <v>17204</v>
      </c>
      <c r="I40" s="57" t="s">
        <v>240</v>
      </c>
      <c r="K40" s="54">
        <f t="shared" si="6"/>
        <v>1756</v>
      </c>
      <c r="L40" s="55">
        <f t="shared" si="7"/>
        <v>9.8640602179530384E-2</v>
      </c>
      <c r="N40" s="54">
        <f t="shared" si="12"/>
        <v>910</v>
      </c>
      <c r="O40" s="55">
        <f t="shared" si="13"/>
        <v>4.8798798798798795E-2</v>
      </c>
    </row>
    <row r="41" spans="1:15">
      <c r="A41" s="118" t="s">
        <v>140</v>
      </c>
      <c r="B41" s="112" t="s">
        <v>141</v>
      </c>
      <c r="C41" s="33">
        <f t="shared" si="10"/>
        <v>235223</v>
      </c>
      <c r="D41" s="33">
        <f>+D39+D40</f>
        <v>213032</v>
      </c>
      <c r="E41" s="33" t="s">
        <v>240</v>
      </c>
      <c r="F41" s="33" t="s">
        <v>240</v>
      </c>
      <c r="G41" s="33">
        <f t="shared" si="11"/>
        <v>187002</v>
      </c>
      <c r="H41" s="33">
        <f>+H39+H40</f>
        <v>185161</v>
      </c>
      <c r="I41" s="33" t="s">
        <v>240</v>
      </c>
      <c r="K41" s="14">
        <f t="shared" si="6"/>
        <v>48221</v>
      </c>
      <c r="L41" s="39">
        <f t="shared" si="7"/>
        <v>0.25786355226147312</v>
      </c>
      <c r="N41" s="14">
        <f t="shared" si="12"/>
        <v>22191</v>
      </c>
      <c r="O41" s="39">
        <f t="shared" si="13"/>
        <v>0.10416744902174321</v>
      </c>
    </row>
    <row r="42" spans="1:15">
      <c r="A42" s="118"/>
      <c r="B42" s="112"/>
      <c r="C42" s="33"/>
      <c r="D42" s="33"/>
      <c r="E42" s="33"/>
      <c r="F42" s="33"/>
      <c r="G42" s="33"/>
      <c r="H42" s="33"/>
      <c r="I42" s="33"/>
      <c r="K42" s="14"/>
      <c r="L42" s="39"/>
      <c r="N42" s="14"/>
      <c r="O42" s="39"/>
    </row>
    <row r="43" spans="1:15">
      <c r="A43" s="160" t="s">
        <v>445</v>
      </c>
      <c r="B43" s="161" t="s">
        <v>446</v>
      </c>
      <c r="C43" s="162"/>
      <c r="D43" s="162"/>
      <c r="E43" s="162"/>
      <c r="F43" s="162"/>
      <c r="G43" s="162"/>
      <c r="H43" s="162"/>
      <c r="I43" s="162"/>
      <c r="J43" s="162"/>
      <c r="K43" s="162"/>
      <c r="L43" s="162"/>
      <c r="N43" s="14"/>
      <c r="O43" s="39"/>
    </row>
    <row r="44" spans="1:15">
      <c r="A44" s="119" t="s">
        <v>450</v>
      </c>
      <c r="B44" s="150" t="s">
        <v>449</v>
      </c>
      <c r="C44" s="163">
        <f t="shared" ref="C44" si="14">+C21-D21</f>
        <v>8730.7138500000001</v>
      </c>
      <c r="D44" s="163">
        <f>D21</f>
        <v>3358.06522</v>
      </c>
      <c r="E44" s="163" t="s">
        <v>240</v>
      </c>
      <c r="F44" s="163" t="s">
        <v>240</v>
      </c>
      <c r="G44" s="163">
        <f t="shared" ref="G44" si="15">+G21-H21</f>
        <v>0</v>
      </c>
      <c r="H44" s="163">
        <v>0</v>
      </c>
      <c r="I44" s="163" t="s">
        <v>240</v>
      </c>
      <c r="J44" s="162"/>
      <c r="K44" s="148">
        <f t="shared" ref="K44" si="16">+C44-G44</f>
        <v>8730.7138500000001</v>
      </c>
      <c r="L44" s="149">
        <f t="shared" ref="L44" si="17">IF(ISERROR(K44/G44),0,K44/G44)</f>
        <v>0</v>
      </c>
      <c r="N44" s="12">
        <f t="shared" ref="N44" si="18">+C44-D44</f>
        <v>5372.6486299999997</v>
      </c>
      <c r="O44" s="37">
        <f t="shared" ref="O44" si="19">IF(ISERROR(N44/D44),0,N44/D44)</f>
        <v>1.5999238484117351</v>
      </c>
    </row>
    <row r="45" spans="1:15">
      <c r="A45" s="117"/>
      <c r="B45" s="111"/>
      <c r="C45" s="31"/>
      <c r="D45" s="31"/>
      <c r="E45" s="31"/>
      <c r="F45" s="31"/>
      <c r="G45" s="31"/>
      <c r="H45" s="31"/>
      <c r="I45" s="31"/>
      <c r="K45" s="12"/>
      <c r="L45" s="37"/>
      <c r="N45" s="12"/>
      <c r="O45" s="37"/>
    </row>
    <row r="46" spans="1:15" ht="21">
      <c r="A46" s="142" t="s">
        <v>241</v>
      </c>
      <c r="B46" s="145" t="s">
        <v>145</v>
      </c>
      <c r="C46" s="8"/>
      <c r="D46" s="8"/>
      <c r="E46" s="8"/>
      <c r="F46" s="8"/>
      <c r="G46" s="8"/>
      <c r="H46" s="8"/>
      <c r="I46" s="8"/>
    </row>
  </sheetData>
  <mergeCells count="6">
    <mergeCell ref="K3:L3"/>
    <mergeCell ref="K4:L4"/>
    <mergeCell ref="K27:L27"/>
    <mergeCell ref="K26:L26"/>
    <mergeCell ref="N26:O26"/>
    <mergeCell ref="N27:O27"/>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67" orientation="landscape" r:id="rId3"/>
</worksheet>
</file>

<file path=xl/worksheets/sheet8.xml><?xml version="1.0" encoding="utf-8"?>
<worksheet xmlns="http://schemas.openxmlformats.org/spreadsheetml/2006/main" xmlns:r="http://schemas.openxmlformats.org/officeDocument/2006/relationships">
  <sheetPr>
    <tabColor rgb="FF92D050"/>
    <pageSetUpPr fitToPage="1"/>
  </sheetPr>
  <dimension ref="A1:O29"/>
  <sheetViews>
    <sheetView showGridLines="0" zoomScale="85" zoomScaleNormal="85" zoomScaleSheetLayoutView="85" workbookViewId="0">
      <selection activeCell="A2" sqref="A2"/>
    </sheetView>
  </sheetViews>
  <sheetFormatPr defaultRowHeight="14.25" outlineLevelCol="1"/>
  <cols>
    <col min="1" max="1" width="45.25" style="1" customWidth="1"/>
    <col min="2" max="2" width="40.125" style="1" customWidth="1"/>
    <col min="3" max="4" width="9.5" style="1" bestFit="1" customWidth="1"/>
    <col min="5" max="5" width="11" style="1" bestFit="1" customWidth="1"/>
    <col min="6" max="6" width="9.5" style="1" hidden="1" customWidth="1" outlineLevel="1"/>
    <col min="7" max="7" width="9.5" style="1" bestFit="1" customWidth="1" collapsed="1"/>
    <col min="8" max="8" width="9.5" style="1" bestFit="1" customWidth="1"/>
    <col min="9" max="9" width="11" style="1" bestFit="1" customWidth="1"/>
    <col min="10" max="10" width="1.75" style="1" customWidth="1"/>
    <col min="11" max="11" width="9.625" style="1" customWidth="1"/>
    <col min="12" max="12" width="10.125" style="1" bestFit="1" customWidth="1"/>
    <col min="13" max="13" width="1.75" style="1" customWidth="1"/>
    <col min="14" max="14" width="9.625" style="1" customWidth="1"/>
    <col min="15" max="15" width="10.25" style="1" bestFit="1" customWidth="1"/>
    <col min="16" max="16384" width="9" style="1"/>
  </cols>
  <sheetData>
    <row r="1" spans="1:12">
      <c r="A1" s="63" t="s">
        <v>234</v>
      </c>
      <c r="B1" s="63" t="s">
        <v>235</v>
      </c>
    </row>
    <row r="2" spans="1:12">
      <c r="A2" s="24"/>
      <c r="B2" s="24"/>
    </row>
    <row r="3" spans="1:12" ht="15">
      <c r="A3" s="79" t="s">
        <v>237</v>
      </c>
      <c r="B3" s="79" t="s">
        <v>236</v>
      </c>
      <c r="C3" s="91"/>
      <c r="D3" s="91"/>
      <c r="E3" s="91"/>
      <c r="F3" s="91"/>
      <c r="G3" s="91"/>
      <c r="H3" s="91"/>
      <c r="I3" s="91"/>
      <c r="J3" s="91"/>
      <c r="K3" s="190" t="s">
        <v>452</v>
      </c>
      <c r="L3" s="190"/>
    </row>
    <row r="4" spans="1:12" ht="27" customHeight="1">
      <c r="A4" s="121" t="s">
        <v>34</v>
      </c>
      <c r="B4" s="121" t="s">
        <v>242</v>
      </c>
      <c r="C4" s="96" t="s">
        <v>45</v>
      </c>
      <c r="D4" s="96" t="s">
        <v>46</v>
      </c>
      <c r="E4" s="96" t="s">
        <v>47</v>
      </c>
      <c r="F4" s="96" t="s">
        <v>77</v>
      </c>
      <c r="G4" s="96" t="s">
        <v>48</v>
      </c>
      <c r="H4" s="96" t="s">
        <v>146</v>
      </c>
      <c r="I4" s="96" t="s">
        <v>49</v>
      </c>
      <c r="J4" s="91"/>
      <c r="K4" s="188" t="s">
        <v>451</v>
      </c>
      <c r="L4" s="189"/>
    </row>
    <row r="5" spans="1:12">
      <c r="A5" s="117" t="s">
        <v>245</v>
      </c>
      <c r="B5" s="111" t="s">
        <v>272</v>
      </c>
      <c r="C5" s="31">
        <v>551</v>
      </c>
      <c r="D5" s="31">
        <v>264</v>
      </c>
      <c r="E5" s="31">
        <v>1312</v>
      </c>
      <c r="F5" s="31" t="s">
        <v>240</v>
      </c>
      <c r="G5" s="31">
        <v>751</v>
      </c>
      <c r="H5" s="31">
        <v>301</v>
      </c>
      <c r="I5" s="31">
        <v>1457</v>
      </c>
      <c r="K5" s="12">
        <f t="shared" ref="K5:K14" si="0">+C5-G5</f>
        <v>-200</v>
      </c>
      <c r="L5" s="37">
        <f t="shared" ref="L5:L14" si="1">IF(ISERROR(K5/G5),0,K5/G5)</f>
        <v>-0.26631158455392812</v>
      </c>
    </row>
    <row r="6" spans="1:12" ht="25.5">
      <c r="A6" s="117" t="s">
        <v>246</v>
      </c>
      <c r="B6" s="111" t="s">
        <v>273</v>
      </c>
      <c r="C6" s="31">
        <v>742</v>
      </c>
      <c r="D6" s="31">
        <v>336</v>
      </c>
      <c r="E6" s="31">
        <v>3311</v>
      </c>
      <c r="F6" s="31" t="s">
        <v>240</v>
      </c>
      <c r="G6" s="31">
        <v>696</v>
      </c>
      <c r="H6" s="31">
        <v>90</v>
      </c>
      <c r="I6" s="31">
        <v>2581</v>
      </c>
      <c r="K6" s="12">
        <f t="shared" si="0"/>
        <v>46</v>
      </c>
      <c r="L6" s="37">
        <f t="shared" si="1"/>
        <v>6.6091954022988508E-2</v>
      </c>
    </row>
    <row r="7" spans="1:12" ht="25.5">
      <c r="A7" s="117" t="s">
        <v>266</v>
      </c>
      <c r="B7" s="111" t="s">
        <v>274</v>
      </c>
      <c r="C7" s="31">
        <v>255</v>
      </c>
      <c r="D7" s="31">
        <v>71</v>
      </c>
      <c r="E7" s="31">
        <v>1049</v>
      </c>
      <c r="F7" s="31" t="s">
        <v>240</v>
      </c>
      <c r="G7" s="31">
        <v>501</v>
      </c>
      <c r="H7" s="31">
        <v>317</v>
      </c>
      <c r="I7" s="31">
        <v>5523</v>
      </c>
      <c r="K7" s="12">
        <f t="shared" si="0"/>
        <v>-246</v>
      </c>
      <c r="L7" s="37">
        <f t="shared" si="1"/>
        <v>-0.49101796407185627</v>
      </c>
    </row>
    <row r="8" spans="1:12">
      <c r="A8" s="117" t="s">
        <v>267</v>
      </c>
      <c r="B8" s="111" t="s">
        <v>279</v>
      </c>
      <c r="C8" s="31">
        <v>9245</v>
      </c>
      <c r="D8" s="31">
        <v>7463</v>
      </c>
      <c r="E8" s="31">
        <v>10233</v>
      </c>
      <c r="F8" s="31" t="s">
        <v>240</v>
      </c>
      <c r="G8" s="31">
        <v>9086</v>
      </c>
      <c r="H8" s="31">
        <v>4960</v>
      </c>
      <c r="I8" s="31">
        <v>15965</v>
      </c>
      <c r="K8" s="12">
        <f t="shared" si="0"/>
        <v>159</v>
      </c>
      <c r="L8" s="37">
        <f t="shared" si="1"/>
        <v>1.7499449702839533E-2</v>
      </c>
    </row>
    <row r="9" spans="1:12">
      <c r="A9" s="117" t="s">
        <v>268</v>
      </c>
      <c r="B9" s="111" t="s">
        <v>275</v>
      </c>
      <c r="C9" s="31">
        <v>3278</v>
      </c>
      <c r="D9" s="31">
        <v>1527</v>
      </c>
      <c r="E9" s="31">
        <v>5415</v>
      </c>
      <c r="F9" s="31" t="s">
        <v>240</v>
      </c>
      <c r="G9" s="31">
        <v>2383</v>
      </c>
      <c r="H9" s="31">
        <v>1061</v>
      </c>
      <c r="I9" s="31">
        <v>3875</v>
      </c>
      <c r="K9" s="12">
        <f t="shared" si="0"/>
        <v>895</v>
      </c>
      <c r="L9" s="37">
        <f t="shared" si="1"/>
        <v>0.37557700377675202</v>
      </c>
    </row>
    <row r="10" spans="1:12">
      <c r="A10" s="117" t="s">
        <v>269</v>
      </c>
      <c r="B10" s="111" t="s">
        <v>276</v>
      </c>
      <c r="C10" s="31">
        <v>1365</v>
      </c>
      <c r="D10" s="31">
        <v>630</v>
      </c>
      <c r="E10" s="31">
        <v>2656</v>
      </c>
      <c r="F10" s="31" t="s">
        <v>240</v>
      </c>
      <c r="G10" s="31">
        <v>1186</v>
      </c>
      <c r="H10" s="31">
        <v>595</v>
      </c>
      <c r="I10" s="31">
        <v>404</v>
      </c>
      <c r="K10" s="12">
        <f t="shared" si="0"/>
        <v>179</v>
      </c>
      <c r="L10" s="37">
        <f t="shared" si="1"/>
        <v>0.15092748735244518</v>
      </c>
    </row>
    <row r="11" spans="1:12">
      <c r="A11" s="117" t="s">
        <v>270</v>
      </c>
      <c r="B11" s="111" t="s">
        <v>277</v>
      </c>
      <c r="C11" s="31">
        <v>38206</v>
      </c>
      <c r="D11" s="31">
        <v>18648</v>
      </c>
      <c r="E11" s="31">
        <v>73235</v>
      </c>
      <c r="F11" s="31" t="s">
        <v>240</v>
      </c>
      <c r="G11" s="31">
        <v>35006</v>
      </c>
      <c r="H11" s="31">
        <v>17204</v>
      </c>
      <c r="I11" s="31">
        <v>72817</v>
      </c>
      <c r="K11" s="12">
        <f t="shared" si="0"/>
        <v>3200</v>
      </c>
      <c r="L11" s="37">
        <f t="shared" si="1"/>
        <v>9.1412900645603617E-2</v>
      </c>
    </row>
    <row r="12" spans="1:12">
      <c r="A12" s="117" t="s">
        <v>263</v>
      </c>
      <c r="B12" s="111" t="s">
        <v>264</v>
      </c>
      <c r="C12" s="31">
        <v>0</v>
      </c>
      <c r="D12" s="31">
        <v>0</v>
      </c>
      <c r="E12" s="31">
        <v>0</v>
      </c>
      <c r="F12" s="31" t="s">
        <v>240</v>
      </c>
      <c r="G12" s="31">
        <v>0</v>
      </c>
      <c r="H12" s="31">
        <v>0</v>
      </c>
      <c r="I12" s="31">
        <v>13800</v>
      </c>
      <c r="K12" s="12">
        <f t="shared" si="0"/>
        <v>0</v>
      </c>
      <c r="L12" s="37">
        <f t="shared" si="1"/>
        <v>0</v>
      </c>
    </row>
    <row r="13" spans="1:12" ht="15" thickBot="1">
      <c r="A13" s="117" t="s">
        <v>34</v>
      </c>
      <c r="B13" s="111" t="s">
        <v>14</v>
      </c>
      <c r="C13" s="35">
        <v>935</v>
      </c>
      <c r="D13" s="35">
        <v>571</v>
      </c>
      <c r="E13" s="35">
        <v>5416</v>
      </c>
      <c r="F13" s="35" t="s">
        <v>240</v>
      </c>
      <c r="G13" s="35">
        <v>2721</v>
      </c>
      <c r="H13" s="35">
        <v>1799</v>
      </c>
      <c r="I13" s="35">
        <v>3495</v>
      </c>
      <c r="K13" s="16">
        <f t="shared" si="0"/>
        <v>-1786</v>
      </c>
      <c r="L13" s="41">
        <f t="shared" si="1"/>
        <v>-0.6563763322307975</v>
      </c>
    </row>
    <row r="14" spans="1:12" ht="15" thickTop="1">
      <c r="A14" s="118" t="s">
        <v>271</v>
      </c>
      <c r="B14" s="112" t="s">
        <v>278</v>
      </c>
      <c r="C14" s="33">
        <v>54577</v>
      </c>
      <c r="D14" s="33">
        <v>29510</v>
      </c>
      <c r="E14" s="33">
        <v>102627</v>
      </c>
      <c r="F14" s="33" t="s">
        <v>240</v>
      </c>
      <c r="G14" s="33">
        <v>52330</v>
      </c>
      <c r="H14" s="33">
        <v>26327</v>
      </c>
      <c r="I14" s="33">
        <v>119917</v>
      </c>
      <c r="J14" s="15"/>
      <c r="K14" s="14">
        <f t="shared" si="0"/>
        <v>2247</v>
      </c>
      <c r="L14" s="39">
        <f t="shared" si="1"/>
        <v>4.2939040703229507E-2</v>
      </c>
    </row>
    <row r="15" spans="1:12">
      <c r="B15" s="3"/>
      <c r="C15" s="27"/>
      <c r="D15" s="27"/>
      <c r="E15" s="27"/>
      <c r="F15" s="27"/>
      <c r="G15" s="27"/>
      <c r="H15" s="27"/>
      <c r="I15" s="27"/>
    </row>
    <row r="16" spans="1:12">
      <c r="B16" s="3"/>
      <c r="C16" s="6"/>
      <c r="D16" s="6"/>
      <c r="E16" s="6"/>
      <c r="F16" s="6"/>
      <c r="G16" s="6"/>
      <c r="H16" s="7"/>
      <c r="I16" s="6"/>
    </row>
    <row r="17" spans="1:15" ht="15">
      <c r="A17" s="79" t="s">
        <v>238</v>
      </c>
      <c r="B17" s="79" t="s">
        <v>239</v>
      </c>
      <c r="C17" s="91"/>
      <c r="D17" s="91"/>
      <c r="E17" s="91"/>
      <c r="F17" s="91"/>
      <c r="G17" s="91"/>
      <c r="H17" s="91"/>
      <c r="I17" s="91"/>
      <c r="J17" s="91"/>
      <c r="K17" s="190" t="s">
        <v>452</v>
      </c>
      <c r="L17" s="190"/>
      <c r="M17" s="15"/>
      <c r="N17" s="190" t="s">
        <v>463</v>
      </c>
      <c r="O17" s="190"/>
    </row>
    <row r="18" spans="1:15" ht="27" customHeight="1">
      <c r="A18" s="121" t="s">
        <v>34</v>
      </c>
      <c r="B18" s="121" t="s">
        <v>242</v>
      </c>
      <c r="C18" s="96" t="s">
        <v>45</v>
      </c>
      <c r="D18" s="96" t="s">
        <v>46</v>
      </c>
      <c r="E18" s="96" t="s">
        <v>47</v>
      </c>
      <c r="F18" s="96" t="s">
        <v>77</v>
      </c>
      <c r="G18" s="96" t="s">
        <v>48</v>
      </c>
      <c r="H18" s="96" t="s">
        <v>146</v>
      </c>
      <c r="I18" s="96" t="s">
        <v>49</v>
      </c>
      <c r="J18" s="91"/>
      <c r="K18" s="188" t="s">
        <v>451</v>
      </c>
      <c r="L18" s="191"/>
      <c r="N18" s="188" t="s">
        <v>453</v>
      </c>
      <c r="O18" s="191"/>
    </row>
    <row r="19" spans="1:15">
      <c r="A19" s="117" t="s">
        <v>245</v>
      </c>
      <c r="B19" s="111" t="s">
        <v>272</v>
      </c>
      <c r="C19" s="31">
        <f>+C5-D5</f>
        <v>287</v>
      </c>
      <c r="D19" s="31">
        <f>+D5</f>
        <v>264</v>
      </c>
      <c r="E19" s="31" t="s">
        <v>240</v>
      </c>
      <c r="F19" s="31" t="s">
        <v>240</v>
      </c>
      <c r="G19" s="31">
        <f>+G5-H5</f>
        <v>450</v>
      </c>
      <c r="H19" s="31">
        <f>+H5</f>
        <v>301</v>
      </c>
      <c r="I19" s="31" t="s">
        <v>240</v>
      </c>
      <c r="K19" s="12">
        <f t="shared" ref="K19:K28" si="2">+C19-G19</f>
        <v>-163</v>
      </c>
      <c r="L19" s="37">
        <f t="shared" ref="L19:L28" si="3">IF(ISERROR(K19/G19),0,K19/G19)</f>
        <v>-0.36222222222222222</v>
      </c>
      <c r="N19" s="12">
        <f t="shared" ref="N19:N28" si="4">+C19-D19</f>
        <v>23</v>
      </c>
      <c r="O19" s="37">
        <f t="shared" ref="O19:O28" si="5">IF(ISERROR(N19/D19),0,N19/D19)</f>
        <v>8.7121212121212127E-2</v>
      </c>
    </row>
    <row r="20" spans="1:15" ht="25.5">
      <c r="A20" s="117" t="s">
        <v>246</v>
      </c>
      <c r="B20" s="111" t="s">
        <v>273</v>
      </c>
      <c r="C20" s="31">
        <f t="shared" ref="C20:C25" si="6">+C6-D6</f>
        <v>406</v>
      </c>
      <c r="D20" s="31">
        <f t="shared" ref="D20:D25" si="7">+D6</f>
        <v>336</v>
      </c>
      <c r="E20" s="31" t="s">
        <v>240</v>
      </c>
      <c r="F20" s="31" t="s">
        <v>240</v>
      </c>
      <c r="G20" s="31">
        <f t="shared" ref="G20:G25" si="8">+G6-H6</f>
        <v>606</v>
      </c>
      <c r="H20" s="31">
        <f t="shared" ref="H20:H25" si="9">+H6</f>
        <v>90</v>
      </c>
      <c r="I20" s="31" t="s">
        <v>240</v>
      </c>
      <c r="K20" s="12">
        <f t="shared" si="2"/>
        <v>-200</v>
      </c>
      <c r="L20" s="37">
        <f t="shared" si="3"/>
        <v>-0.33003300330033003</v>
      </c>
      <c r="N20" s="12">
        <f t="shared" si="4"/>
        <v>70</v>
      </c>
      <c r="O20" s="37">
        <f t="shared" si="5"/>
        <v>0.20833333333333334</v>
      </c>
    </row>
    <row r="21" spans="1:15" ht="25.5">
      <c r="A21" s="117" t="s">
        <v>266</v>
      </c>
      <c r="B21" s="111" t="s">
        <v>274</v>
      </c>
      <c r="C21" s="31">
        <f t="shared" si="6"/>
        <v>184</v>
      </c>
      <c r="D21" s="31">
        <f t="shared" si="7"/>
        <v>71</v>
      </c>
      <c r="E21" s="31" t="s">
        <v>240</v>
      </c>
      <c r="F21" s="31" t="s">
        <v>240</v>
      </c>
      <c r="G21" s="31">
        <f t="shared" si="8"/>
        <v>184</v>
      </c>
      <c r="H21" s="31">
        <f t="shared" si="9"/>
        <v>317</v>
      </c>
      <c r="I21" s="31" t="s">
        <v>240</v>
      </c>
      <c r="K21" s="12">
        <f t="shared" si="2"/>
        <v>0</v>
      </c>
      <c r="L21" s="37">
        <f t="shared" si="3"/>
        <v>0</v>
      </c>
      <c r="N21" s="12">
        <f t="shared" si="4"/>
        <v>113</v>
      </c>
      <c r="O21" s="37">
        <f t="shared" si="5"/>
        <v>1.591549295774648</v>
      </c>
    </row>
    <row r="22" spans="1:15">
      <c r="A22" s="117" t="s">
        <v>267</v>
      </c>
      <c r="B22" s="111" t="s">
        <v>279</v>
      </c>
      <c r="C22" s="31">
        <f t="shared" si="6"/>
        <v>1782</v>
      </c>
      <c r="D22" s="31">
        <f t="shared" si="7"/>
        <v>7463</v>
      </c>
      <c r="E22" s="31" t="s">
        <v>240</v>
      </c>
      <c r="F22" s="31" t="s">
        <v>240</v>
      </c>
      <c r="G22" s="31">
        <f t="shared" si="8"/>
        <v>4126</v>
      </c>
      <c r="H22" s="31">
        <f t="shared" si="9"/>
        <v>4960</v>
      </c>
      <c r="I22" s="31" t="s">
        <v>240</v>
      </c>
      <c r="K22" s="12">
        <f t="shared" si="2"/>
        <v>-2344</v>
      </c>
      <c r="L22" s="37">
        <f t="shared" si="3"/>
        <v>-0.56810470189045081</v>
      </c>
      <c r="N22" s="12">
        <f t="shared" si="4"/>
        <v>-5681</v>
      </c>
      <c r="O22" s="37">
        <f t="shared" si="5"/>
        <v>-0.7612220286747956</v>
      </c>
    </row>
    <row r="23" spans="1:15">
      <c r="A23" s="117" t="s">
        <v>268</v>
      </c>
      <c r="B23" s="111" t="s">
        <v>275</v>
      </c>
      <c r="C23" s="31">
        <f t="shared" si="6"/>
        <v>1751</v>
      </c>
      <c r="D23" s="31">
        <f t="shared" si="7"/>
        <v>1527</v>
      </c>
      <c r="E23" s="31" t="s">
        <v>240</v>
      </c>
      <c r="F23" s="31" t="s">
        <v>240</v>
      </c>
      <c r="G23" s="31">
        <f t="shared" si="8"/>
        <v>1322</v>
      </c>
      <c r="H23" s="31">
        <f t="shared" si="9"/>
        <v>1061</v>
      </c>
      <c r="I23" s="31" t="s">
        <v>240</v>
      </c>
      <c r="K23" s="12">
        <f t="shared" si="2"/>
        <v>429</v>
      </c>
      <c r="L23" s="37">
        <f t="shared" si="3"/>
        <v>0.32450832072617247</v>
      </c>
      <c r="N23" s="12">
        <f t="shared" si="4"/>
        <v>224</v>
      </c>
      <c r="O23" s="37">
        <f t="shared" si="5"/>
        <v>0.14669286182056321</v>
      </c>
    </row>
    <row r="24" spans="1:15">
      <c r="A24" s="117" t="s">
        <v>269</v>
      </c>
      <c r="B24" s="111" t="s">
        <v>276</v>
      </c>
      <c r="C24" s="31">
        <f t="shared" si="6"/>
        <v>735</v>
      </c>
      <c r="D24" s="31">
        <f t="shared" si="7"/>
        <v>630</v>
      </c>
      <c r="E24" s="31" t="s">
        <v>240</v>
      </c>
      <c r="F24" s="31" t="s">
        <v>240</v>
      </c>
      <c r="G24" s="31">
        <f t="shared" si="8"/>
        <v>591</v>
      </c>
      <c r="H24" s="31">
        <f t="shared" si="9"/>
        <v>595</v>
      </c>
      <c r="I24" s="31" t="s">
        <v>240</v>
      </c>
      <c r="K24" s="12">
        <f t="shared" si="2"/>
        <v>144</v>
      </c>
      <c r="L24" s="37">
        <f t="shared" si="3"/>
        <v>0.24365482233502539</v>
      </c>
      <c r="N24" s="12">
        <f t="shared" si="4"/>
        <v>105</v>
      </c>
      <c r="O24" s="37">
        <f t="shared" si="5"/>
        <v>0.16666666666666666</v>
      </c>
    </row>
    <row r="25" spans="1:15">
      <c r="A25" s="117" t="s">
        <v>280</v>
      </c>
      <c r="B25" s="111" t="s">
        <v>277</v>
      </c>
      <c r="C25" s="31">
        <f t="shared" si="6"/>
        <v>19558</v>
      </c>
      <c r="D25" s="31">
        <f t="shared" si="7"/>
        <v>18648</v>
      </c>
      <c r="E25" s="31" t="s">
        <v>240</v>
      </c>
      <c r="F25" s="31" t="s">
        <v>240</v>
      </c>
      <c r="G25" s="31">
        <f t="shared" si="8"/>
        <v>17802</v>
      </c>
      <c r="H25" s="31">
        <f t="shared" si="9"/>
        <v>17204</v>
      </c>
      <c r="I25" s="31" t="s">
        <v>240</v>
      </c>
      <c r="K25" s="12">
        <f t="shared" si="2"/>
        <v>1756</v>
      </c>
      <c r="L25" s="37">
        <f t="shared" si="3"/>
        <v>9.8640602179530384E-2</v>
      </c>
      <c r="N25" s="12">
        <f t="shared" si="4"/>
        <v>910</v>
      </c>
      <c r="O25" s="37">
        <f t="shared" si="5"/>
        <v>4.8798798798798795E-2</v>
      </c>
    </row>
    <row r="26" spans="1:15">
      <c r="A26" s="117" t="s">
        <v>263</v>
      </c>
      <c r="B26" s="111" t="s">
        <v>264</v>
      </c>
      <c r="C26" s="31">
        <v>0</v>
      </c>
      <c r="D26" s="31">
        <v>0</v>
      </c>
      <c r="E26" s="31" t="s">
        <v>240</v>
      </c>
      <c r="F26" s="31" t="s">
        <v>240</v>
      </c>
      <c r="G26" s="31">
        <v>0</v>
      </c>
      <c r="H26" s="31">
        <v>0</v>
      </c>
      <c r="I26" s="31" t="s">
        <v>240</v>
      </c>
      <c r="K26" s="12">
        <f t="shared" ref="K26" si="10">+C26-G26</f>
        <v>0</v>
      </c>
      <c r="L26" s="37">
        <f t="shared" ref="L26" si="11">IF(ISERROR(K26/G26),0,K26/G26)</f>
        <v>0</v>
      </c>
      <c r="N26" s="12">
        <f t="shared" ref="N26" si="12">+C26-D26</f>
        <v>0</v>
      </c>
      <c r="O26" s="37">
        <f t="shared" ref="O26" si="13">IF(ISERROR(N26/D26),0,N26/D26)</f>
        <v>0</v>
      </c>
    </row>
    <row r="27" spans="1:15" ht="15" thickBot="1">
      <c r="A27" s="117" t="s">
        <v>34</v>
      </c>
      <c r="B27" s="111" t="s">
        <v>14</v>
      </c>
      <c r="C27" s="35">
        <f>+C13-D13</f>
        <v>364</v>
      </c>
      <c r="D27" s="35">
        <f>+D13</f>
        <v>571</v>
      </c>
      <c r="E27" s="35" t="s">
        <v>240</v>
      </c>
      <c r="F27" s="35" t="s">
        <v>240</v>
      </c>
      <c r="G27" s="35">
        <f>+G13-H13</f>
        <v>922</v>
      </c>
      <c r="H27" s="35">
        <f>+H13</f>
        <v>1799</v>
      </c>
      <c r="I27" s="35" t="s">
        <v>240</v>
      </c>
      <c r="K27" s="16">
        <f t="shared" si="2"/>
        <v>-558</v>
      </c>
      <c r="L27" s="41">
        <f t="shared" si="3"/>
        <v>-0.60520607375271152</v>
      </c>
      <c r="N27" s="16">
        <f t="shared" si="4"/>
        <v>-207</v>
      </c>
      <c r="O27" s="41">
        <f t="shared" si="5"/>
        <v>-0.36252189141856395</v>
      </c>
    </row>
    <row r="28" spans="1:15" ht="15" thickTop="1">
      <c r="A28" s="118" t="s">
        <v>271</v>
      </c>
      <c r="B28" s="112" t="s">
        <v>278</v>
      </c>
      <c r="C28" s="33">
        <f>+C14-D14</f>
        <v>25067</v>
      </c>
      <c r="D28" s="33">
        <f>+D14</f>
        <v>29510</v>
      </c>
      <c r="E28" s="33" t="s">
        <v>240</v>
      </c>
      <c r="F28" s="33" t="s">
        <v>240</v>
      </c>
      <c r="G28" s="33">
        <f>+G14-H14</f>
        <v>26003</v>
      </c>
      <c r="H28" s="33">
        <f>+H14</f>
        <v>26327</v>
      </c>
      <c r="I28" s="33" t="s">
        <v>240</v>
      </c>
      <c r="K28" s="14">
        <f t="shared" si="2"/>
        <v>-936</v>
      </c>
      <c r="L28" s="39">
        <f t="shared" si="3"/>
        <v>-3.5995846633080801E-2</v>
      </c>
      <c r="N28" s="14">
        <f t="shared" si="4"/>
        <v>-4443</v>
      </c>
      <c r="O28" s="39">
        <f t="shared" si="5"/>
        <v>-0.15055913249745848</v>
      </c>
    </row>
    <row r="29" spans="1:15">
      <c r="C29" s="27"/>
      <c r="D29" s="27"/>
      <c r="E29" s="27"/>
      <c r="F29" s="27"/>
      <c r="G29" s="27"/>
      <c r="H29" s="27"/>
      <c r="I29" s="27"/>
    </row>
  </sheetData>
  <mergeCells count="6">
    <mergeCell ref="K3:L3"/>
    <mergeCell ref="K4:L4"/>
    <mergeCell ref="K17:L17"/>
    <mergeCell ref="N17:O17"/>
    <mergeCell ref="K18:L18"/>
    <mergeCell ref="N18:O18"/>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64" orientation="landscape" r:id="rId3"/>
</worksheet>
</file>

<file path=xl/worksheets/sheet9.xml><?xml version="1.0" encoding="utf-8"?>
<worksheet xmlns="http://schemas.openxmlformats.org/spreadsheetml/2006/main" xmlns:r="http://schemas.openxmlformats.org/officeDocument/2006/relationships">
  <sheetPr>
    <tabColor rgb="FF92D050"/>
    <pageSetUpPr fitToPage="1"/>
  </sheetPr>
  <dimension ref="A1:R50"/>
  <sheetViews>
    <sheetView showGridLines="0" zoomScale="85" zoomScaleNormal="85" zoomScaleSheetLayoutView="70" workbookViewId="0">
      <selection activeCell="A2" sqref="A2"/>
    </sheetView>
  </sheetViews>
  <sheetFormatPr defaultRowHeight="14.25" outlineLevelCol="1"/>
  <cols>
    <col min="1" max="1" width="40.25" style="1" customWidth="1"/>
    <col min="2" max="2" width="35.25" style="1" customWidth="1"/>
    <col min="3" max="5" width="10.75" style="1" customWidth="1"/>
    <col min="6" max="6" width="10.75" style="1" hidden="1" customWidth="1" outlineLevel="1"/>
    <col min="7" max="7" width="10.75" style="1" customWidth="1" collapsed="1"/>
    <col min="8" max="9" width="10.75" style="1" customWidth="1"/>
    <col min="10" max="10" width="0.875" style="1" customWidth="1"/>
    <col min="11" max="11" width="10" style="1" customWidth="1"/>
    <col min="12" max="12" width="8.75" style="1" bestFit="1" customWidth="1"/>
    <col min="13" max="13" width="0.875" style="1" customWidth="1"/>
    <col min="14" max="14" width="10" style="1" customWidth="1"/>
    <col min="15" max="15" width="8.75" style="1" bestFit="1" customWidth="1"/>
    <col min="16" max="16" width="0.875" style="1" customWidth="1"/>
    <col min="17" max="17" width="10" style="1" customWidth="1"/>
    <col min="18" max="18" width="8.75" style="1" bestFit="1" customWidth="1"/>
    <col min="19" max="16384" width="9" style="1"/>
  </cols>
  <sheetData>
    <row r="1" spans="1:18">
      <c r="A1" s="63" t="s">
        <v>234</v>
      </c>
      <c r="B1" s="63" t="s">
        <v>235</v>
      </c>
    </row>
    <row r="2" spans="1:18">
      <c r="A2" s="58"/>
      <c r="B2" s="58"/>
    </row>
    <row r="3" spans="1:18" ht="15">
      <c r="A3" s="11" t="s">
        <v>43</v>
      </c>
      <c r="B3" s="77" t="s">
        <v>44</v>
      </c>
      <c r="K3" s="190" t="s">
        <v>452</v>
      </c>
      <c r="L3" s="190"/>
      <c r="M3" s="126"/>
      <c r="N3" s="190" t="s">
        <v>454</v>
      </c>
      <c r="O3" s="190"/>
      <c r="P3" s="126"/>
      <c r="Q3" s="190" t="s">
        <v>463</v>
      </c>
      <c r="R3" s="190"/>
    </row>
    <row r="4" spans="1:18" ht="27" customHeight="1">
      <c r="A4" s="120" t="s">
        <v>148</v>
      </c>
      <c r="B4" s="120" t="s">
        <v>149</v>
      </c>
      <c r="C4" s="96" t="s">
        <v>45</v>
      </c>
      <c r="D4" s="96" t="s">
        <v>46</v>
      </c>
      <c r="E4" s="96" t="s">
        <v>47</v>
      </c>
      <c r="F4" s="96" t="s">
        <v>77</v>
      </c>
      <c r="G4" s="96" t="s">
        <v>48</v>
      </c>
      <c r="H4" s="96" t="s">
        <v>146</v>
      </c>
      <c r="I4" s="96" t="s">
        <v>49</v>
      </c>
      <c r="K4" s="188" t="s">
        <v>451</v>
      </c>
      <c r="L4" s="189"/>
      <c r="N4" s="188" t="s">
        <v>455</v>
      </c>
      <c r="O4" s="189"/>
      <c r="Q4" s="188" t="s">
        <v>453</v>
      </c>
      <c r="R4" s="189"/>
    </row>
    <row r="5" spans="1:18">
      <c r="B5" s="93"/>
      <c r="C5" s="4"/>
      <c r="D5" s="4"/>
      <c r="E5" s="4"/>
      <c r="F5" s="4"/>
      <c r="G5" s="4"/>
      <c r="H5" s="4"/>
      <c r="I5" s="4"/>
      <c r="K5" s="12"/>
      <c r="L5" s="37"/>
    </row>
    <row r="6" spans="1:18">
      <c r="A6" s="5" t="s">
        <v>150</v>
      </c>
      <c r="B6" s="95" t="s">
        <v>167</v>
      </c>
      <c r="C6" s="8"/>
      <c r="D6" s="8"/>
      <c r="E6" s="8"/>
      <c r="F6" s="8"/>
      <c r="G6" s="6"/>
      <c r="H6" s="8"/>
      <c r="I6" s="6"/>
      <c r="K6" s="12"/>
      <c r="L6" s="37"/>
      <c r="N6" s="15"/>
      <c r="O6" s="15"/>
      <c r="P6" s="15"/>
      <c r="Q6" s="15"/>
      <c r="R6" s="15"/>
    </row>
    <row r="7" spans="1:18">
      <c r="A7" s="2" t="s">
        <v>151</v>
      </c>
      <c r="B7" s="94" t="s">
        <v>168</v>
      </c>
      <c r="C7" s="31">
        <v>1114603</v>
      </c>
      <c r="D7" s="31">
        <v>1073861</v>
      </c>
      <c r="E7" s="31">
        <v>1379737</v>
      </c>
      <c r="F7" s="31" t="s">
        <v>240</v>
      </c>
      <c r="G7" s="31">
        <v>788730</v>
      </c>
      <c r="H7" s="31">
        <v>1379800</v>
      </c>
      <c r="I7" s="31">
        <v>1279378</v>
      </c>
      <c r="K7" s="12">
        <f t="shared" ref="K7:K8" si="0">+C7-G7</f>
        <v>325873</v>
      </c>
      <c r="L7" s="37">
        <f t="shared" ref="L7:L8" si="1">IF(ISERROR(K7/G7),0,K7/G7)</f>
        <v>0.41316166495505435</v>
      </c>
      <c r="N7" s="12">
        <f>+C7-$E7</f>
        <v>-265134</v>
      </c>
      <c r="O7" s="37">
        <f>IF(ISERROR(N7/$E7),0,N7/$E7)</f>
        <v>-0.19216270926995507</v>
      </c>
      <c r="Q7" s="12">
        <f t="shared" ref="Q7" si="2">+C7-D7</f>
        <v>40742</v>
      </c>
      <c r="R7" s="37">
        <f t="shared" ref="R7" si="3">IF(ISERROR(Q7/D7),0,Q7/D7)</f>
        <v>3.7939733354689295E-2</v>
      </c>
    </row>
    <row r="8" spans="1:18">
      <c r="A8" s="2" t="s">
        <v>78</v>
      </c>
      <c r="B8" s="94" t="s">
        <v>61</v>
      </c>
      <c r="C8" s="31">
        <v>213575</v>
      </c>
      <c r="D8" s="31">
        <v>680107</v>
      </c>
      <c r="E8" s="31">
        <v>280920</v>
      </c>
      <c r="F8" s="31" t="s">
        <v>240</v>
      </c>
      <c r="G8" s="31">
        <v>347087</v>
      </c>
      <c r="H8" s="31">
        <v>265440</v>
      </c>
      <c r="I8" s="31">
        <v>356593</v>
      </c>
      <c r="K8" s="12">
        <f t="shared" si="0"/>
        <v>-133512</v>
      </c>
      <c r="L8" s="37">
        <f t="shared" si="1"/>
        <v>-0.38466436368979534</v>
      </c>
      <c r="N8" s="12">
        <f t="shared" ref="N8:N22" si="4">+C8-$E8</f>
        <v>-67345</v>
      </c>
      <c r="O8" s="37">
        <f t="shared" ref="O8:O22" si="5">IF(ISERROR(N8/$E8),0,N8/$E8)</f>
        <v>-0.23973017229104371</v>
      </c>
      <c r="Q8" s="12">
        <f t="shared" ref="Q8:Q22" si="6">+C8-D8</f>
        <v>-466532</v>
      </c>
      <c r="R8" s="37">
        <f t="shared" ref="R8:R22" si="7">IF(ISERROR(Q8/D8),0,Q8/D8)</f>
        <v>-0.68596853142226155</v>
      </c>
    </row>
    <row r="9" spans="1:18" ht="25.5" customHeight="1">
      <c r="A9" s="2" t="s">
        <v>152</v>
      </c>
      <c r="B9" s="94" t="s">
        <v>169</v>
      </c>
      <c r="C9" s="31">
        <v>255391</v>
      </c>
      <c r="D9" s="31">
        <v>284992</v>
      </c>
      <c r="E9" s="31">
        <v>651706</v>
      </c>
      <c r="F9" s="31" t="s">
        <v>240</v>
      </c>
      <c r="G9" s="31">
        <v>256327</v>
      </c>
      <c r="H9" s="31">
        <v>1397398</v>
      </c>
      <c r="I9" s="31">
        <v>74655</v>
      </c>
      <c r="K9" s="12">
        <f t="shared" ref="K9:K22" si="8">+C9-G9</f>
        <v>-936</v>
      </c>
      <c r="L9" s="37">
        <f t="shared" ref="L9:L22" si="9">IF(ISERROR(K9/G9),0,K9/G9)</f>
        <v>-3.6515856698670058E-3</v>
      </c>
      <c r="N9" s="12">
        <f t="shared" si="4"/>
        <v>-396315</v>
      </c>
      <c r="O9" s="37">
        <f t="shared" si="5"/>
        <v>-0.60811930533093139</v>
      </c>
      <c r="Q9" s="12">
        <f t="shared" si="6"/>
        <v>-29601</v>
      </c>
      <c r="R9" s="37">
        <f t="shared" si="7"/>
        <v>-0.10386607343364024</v>
      </c>
    </row>
    <row r="10" spans="1:18">
      <c r="A10" s="2" t="s">
        <v>153</v>
      </c>
      <c r="B10" s="94" t="s">
        <v>170</v>
      </c>
      <c r="C10" s="31">
        <v>812238</v>
      </c>
      <c r="D10" s="31">
        <v>1706554</v>
      </c>
      <c r="E10" s="31">
        <v>1814899</v>
      </c>
      <c r="F10" s="31" t="s">
        <v>240</v>
      </c>
      <c r="G10" s="31">
        <v>1025023</v>
      </c>
      <c r="H10" s="31">
        <v>407466</v>
      </c>
      <c r="I10" s="31">
        <v>467517</v>
      </c>
      <c r="K10" s="12">
        <f t="shared" si="8"/>
        <v>-212785</v>
      </c>
      <c r="L10" s="37">
        <f t="shared" si="9"/>
        <v>-0.20759046382373858</v>
      </c>
      <c r="N10" s="12">
        <f t="shared" si="4"/>
        <v>-1002661</v>
      </c>
      <c r="O10" s="37">
        <f t="shared" si="5"/>
        <v>-0.55246104604168056</v>
      </c>
      <c r="Q10" s="12">
        <f t="shared" si="6"/>
        <v>-894316</v>
      </c>
      <c r="R10" s="37">
        <f t="shared" si="7"/>
        <v>-0.52404787659810359</v>
      </c>
    </row>
    <row r="11" spans="1:18">
      <c r="A11" s="2" t="s">
        <v>154</v>
      </c>
      <c r="B11" s="94" t="s">
        <v>171</v>
      </c>
      <c r="C11" s="31">
        <v>200599</v>
      </c>
      <c r="D11" s="31">
        <v>202633</v>
      </c>
      <c r="E11" s="31">
        <v>220987</v>
      </c>
      <c r="F11" s="31" t="s">
        <v>240</v>
      </c>
      <c r="G11" s="31">
        <v>428958</v>
      </c>
      <c r="H11" s="31">
        <v>184983</v>
      </c>
      <c r="I11" s="31">
        <v>254618</v>
      </c>
      <c r="K11" s="12">
        <f t="shared" si="8"/>
        <v>-228359</v>
      </c>
      <c r="L11" s="37">
        <f t="shared" si="9"/>
        <v>-0.53235748021950868</v>
      </c>
      <c r="N11" s="12">
        <f t="shared" si="4"/>
        <v>-20388</v>
      </c>
      <c r="O11" s="37">
        <f t="shared" si="5"/>
        <v>-9.2258820654608636E-2</v>
      </c>
      <c r="Q11" s="12">
        <f t="shared" si="6"/>
        <v>-2034</v>
      </c>
      <c r="R11" s="37">
        <f t="shared" si="7"/>
        <v>-1.0037851682598589E-2</v>
      </c>
    </row>
    <row r="12" spans="1:18">
      <c r="A12" s="2" t="s">
        <v>155</v>
      </c>
      <c r="B12" s="94" t="s">
        <v>172</v>
      </c>
      <c r="C12" s="31">
        <v>21047493</v>
      </c>
      <c r="D12" s="31">
        <v>19955365</v>
      </c>
      <c r="E12" s="31">
        <v>19869177</v>
      </c>
      <c r="F12" s="31" t="s">
        <v>240</v>
      </c>
      <c r="G12" s="31">
        <v>18962389</v>
      </c>
      <c r="H12" s="31">
        <v>18262511</v>
      </c>
      <c r="I12" s="31">
        <v>18301366</v>
      </c>
      <c r="K12" s="12">
        <f t="shared" si="8"/>
        <v>2085104</v>
      </c>
      <c r="L12" s="37">
        <f t="shared" si="9"/>
        <v>0.10995998447242064</v>
      </c>
      <c r="N12" s="12">
        <f t="shared" si="4"/>
        <v>1178316</v>
      </c>
      <c r="O12" s="37">
        <f t="shared" si="5"/>
        <v>5.9303714492049672E-2</v>
      </c>
      <c r="Q12" s="12">
        <f t="shared" si="6"/>
        <v>1092128</v>
      </c>
      <c r="R12" s="37">
        <f t="shared" si="7"/>
        <v>5.4728540420082517E-2</v>
      </c>
    </row>
    <row r="13" spans="1:18">
      <c r="A13" s="2" t="s">
        <v>156</v>
      </c>
      <c r="B13" s="94" t="s">
        <v>173</v>
      </c>
      <c r="C13" s="31">
        <v>3603734</v>
      </c>
      <c r="D13" s="31">
        <v>3242826</v>
      </c>
      <c r="E13" s="31">
        <v>3290675</v>
      </c>
      <c r="F13" s="31" t="s">
        <v>240</v>
      </c>
      <c r="G13" s="31">
        <v>3380516</v>
      </c>
      <c r="H13" s="31">
        <v>4053031</v>
      </c>
      <c r="I13" s="31">
        <v>2781211</v>
      </c>
      <c r="K13" s="12">
        <f t="shared" si="8"/>
        <v>223218</v>
      </c>
      <c r="L13" s="37">
        <f t="shared" si="9"/>
        <v>6.6030747968653311E-2</v>
      </c>
      <c r="N13" s="12">
        <f t="shared" si="4"/>
        <v>313059</v>
      </c>
      <c r="O13" s="37">
        <f t="shared" si="5"/>
        <v>9.5135192627652382E-2</v>
      </c>
      <c r="Q13" s="12">
        <f t="shared" si="6"/>
        <v>360908</v>
      </c>
      <c r="R13" s="37">
        <f t="shared" si="7"/>
        <v>0.11129428467639028</v>
      </c>
    </row>
    <row r="14" spans="1:18">
      <c r="A14" s="2" t="s">
        <v>157</v>
      </c>
      <c r="B14" s="94" t="s">
        <v>174</v>
      </c>
      <c r="C14" s="31">
        <v>55700</v>
      </c>
      <c r="D14" s="31">
        <v>55122</v>
      </c>
      <c r="E14" s="31">
        <v>109232</v>
      </c>
      <c r="F14" s="31" t="s">
        <v>240</v>
      </c>
      <c r="G14" s="31">
        <v>161526</v>
      </c>
      <c r="H14" s="31">
        <v>160015</v>
      </c>
      <c r="I14" s="31">
        <v>213109</v>
      </c>
      <c r="K14" s="12">
        <f t="shared" si="8"/>
        <v>-105826</v>
      </c>
      <c r="L14" s="37">
        <f t="shared" si="9"/>
        <v>-0.65516387454651259</v>
      </c>
      <c r="N14" s="12">
        <f t="shared" si="4"/>
        <v>-53532</v>
      </c>
      <c r="O14" s="37">
        <f t="shared" si="5"/>
        <v>-0.49007616815585175</v>
      </c>
      <c r="Q14" s="12">
        <f t="shared" si="6"/>
        <v>578</v>
      </c>
      <c r="R14" s="37">
        <f t="shared" si="7"/>
        <v>1.0485831428467762E-2</v>
      </c>
    </row>
    <row r="15" spans="1:18">
      <c r="A15" s="2" t="s">
        <v>158</v>
      </c>
      <c r="B15" s="94" t="s">
        <v>175</v>
      </c>
      <c r="C15" s="31">
        <v>63900</v>
      </c>
      <c r="D15" s="31">
        <v>63900</v>
      </c>
      <c r="E15" s="31">
        <v>63900</v>
      </c>
      <c r="F15" s="31" t="s">
        <v>240</v>
      </c>
      <c r="G15" s="31">
        <v>63200</v>
      </c>
      <c r="H15" s="31">
        <v>63200</v>
      </c>
      <c r="I15" s="31">
        <v>63200</v>
      </c>
      <c r="K15" s="12">
        <f t="shared" si="8"/>
        <v>700</v>
      </c>
      <c r="L15" s="37">
        <f t="shared" si="9"/>
        <v>1.1075949367088608E-2</v>
      </c>
      <c r="N15" s="12">
        <f t="shared" si="4"/>
        <v>0</v>
      </c>
      <c r="O15" s="37">
        <f t="shared" si="5"/>
        <v>0</v>
      </c>
      <c r="Q15" s="12">
        <f t="shared" si="6"/>
        <v>0</v>
      </c>
      <c r="R15" s="37">
        <f t="shared" si="7"/>
        <v>0</v>
      </c>
    </row>
    <row r="16" spans="1:18">
      <c r="A16" s="2" t="s">
        <v>159</v>
      </c>
      <c r="B16" s="94" t="s">
        <v>176</v>
      </c>
      <c r="C16" s="31">
        <v>33514</v>
      </c>
      <c r="D16" s="31">
        <v>32429</v>
      </c>
      <c r="E16" s="31">
        <v>31542</v>
      </c>
      <c r="F16" s="31" t="s">
        <v>240</v>
      </c>
      <c r="G16" s="31">
        <v>30062</v>
      </c>
      <c r="H16" s="31">
        <v>19381</v>
      </c>
      <c r="I16" s="31">
        <v>19367</v>
      </c>
      <c r="K16" s="12">
        <f t="shared" si="8"/>
        <v>3452</v>
      </c>
      <c r="L16" s="37">
        <f t="shared" si="9"/>
        <v>0.1148293526711463</v>
      </c>
      <c r="N16" s="12">
        <f t="shared" si="4"/>
        <v>1972</v>
      </c>
      <c r="O16" s="37">
        <f t="shared" si="5"/>
        <v>6.2519814850041211E-2</v>
      </c>
      <c r="Q16" s="12">
        <f t="shared" si="6"/>
        <v>1085</v>
      </c>
      <c r="R16" s="37">
        <f t="shared" si="7"/>
        <v>3.3457707607388448E-2</v>
      </c>
    </row>
    <row r="17" spans="1:18">
      <c r="A17" s="2" t="s">
        <v>160</v>
      </c>
      <c r="B17" s="94" t="s">
        <v>177</v>
      </c>
      <c r="C17" s="31">
        <v>90081</v>
      </c>
      <c r="D17" s="31">
        <v>90284</v>
      </c>
      <c r="E17" s="31">
        <v>96787</v>
      </c>
      <c r="F17" s="31" t="s">
        <v>240</v>
      </c>
      <c r="G17" s="31">
        <v>88637</v>
      </c>
      <c r="H17" s="31">
        <v>87886</v>
      </c>
      <c r="I17" s="31">
        <v>88573</v>
      </c>
      <c r="K17" s="12">
        <f t="shared" si="8"/>
        <v>1444</v>
      </c>
      <c r="L17" s="37">
        <f t="shared" si="9"/>
        <v>1.6291165089071157E-2</v>
      </c>
      <c r="N17" s="12">
        <f t="shared" si="4"/>
        <v>-6706</v>
      </c>
      <c r="O17" s="37">
        <f t="shared" si="5"/>
        <v>-6.9286164464235897E-2</v>
      </c>
      <c r="Q17" s="12">
        <f t="shared" si="6"/>
        <v>-203</v>
      </c>
      <c r="R17" s="37">
        <f t="shared" si="7"/>
        <v>-2.2484604138053254E-3</v>
      </c>
    </row>
    <row r="18" spans="1:18">
      <c r="A18" s="2" t="s">
        <v>161</v>
      </c>
      <c r="B18" s="94" t="s">
        <v>178</v>
      </c>
      <c r="C18" s="31">
        <v>462190</v>
      </c>
      <c r="D18" s="31">
        <v>461697</v>
      </c>
      <c r="E18" s="31">
        <v>464818</v>
      </c>
      <c r="F18" s="31" t="s">
        <v>240</v>
      </c>
      <c r="G18" s="31">
        <v>438958</v>
      </c>
      <c r="H18" s="31">
        <v>438146</v>
      </c>
      <c r="I18" s="31">
        <v>444324</v>
      </c>
      <c r="K18" s="12">
        <f t="shared" si="8"/>
        <v>23232</v>
      </c>
      <c r="L18" s="37">
        <f t="shared" si="9"/>
        <v>5.2925336820379171E-2</v>
      </c>
      <c r="N18" s="12">
        <f t="shared" si="4"/>
        <v>-2628</v>
      </c>
      <c r="O18" s="37">
        <f t="shared" si="5"/>
        <v>-5.6538257984845679E-3</v>
      </c>
      <c r="Q18" s="12">
        <f t="shared" si="6"/>
        <v>493</v>
      </c>
      <c r="R18" s="37">
        <f t="shared" si="7"/>
        <v>1.0677998774087768E-3</v>
      </c>
    </row>
    <row r="19" spans="1:18">
      <c r="A19" s="2" t="s">
        <v>162</v>
      </c>
      <c r="B19" s="94" t="s">
        <v>179</v>
      </c>
      <c r="C19" s="31">
        <v>213814</v>
      </c>
      <c r="D19" s="31">
        <v>227950</v>
      </c>
      <c r="E19" s="31">
        <v>232141</v>
      </c>
      <c r="F19" s="31" t="s">
        <v>240</v>
      </c>
      <c r="G19" s="31">
        <v>182867</v>
      </c>
      <c r="H19" s="31">
        <v>89323</v>
      </c>
      <c r="I19" s="31">
        <v>88503</v>
      </c>
      <c r="K19" s="12">
        <f t="shared" si="8"/>
        <v>30947</v>
      </c>
      <c r="L19" s="37">
        <f t="shared" si="9"/>
        <v>0.16923228357221368</v>
      </c>
      <c r="N19" s="12">
        <f t="shared" si="4"/>
        <v>-18327</v>
      </c>
      <c r="O19" s="37">
        <f t="shared" si="5"/>
        <v>-7.8947708504744959E-2</v>
      </c>
      <c r="Q19" s="12">
        <f t="shared" si="6"/>
        <v>-14136</v>
      </c>
      <c r="R19" s="37">
        <f t="shared" si="7"/>
        <v>-6.2013599473568763E-2</v>
      </c>
    </row>
    <row r="20" spans="1:18">
      <c r="A20" s="2" t="s">
        <v>163</v>
      </c>
      <c r="B20" s="94" t="s">
        <v>180</v>
      </c>
      <c r="C20" s="31">
        <v>44800</v>
      </c>
      <c r="D20" s="31">
        <v>44800</v>
      </c>
      <c r="E20" s="31">
        <v>44800</v>
      </c>
      <c r="F20" s="31" t="s">
        <v>240</v>
      </c>
      <c r="G20" s="31">
        <v>0</v>
      </c>
      <c r="H20" s="31">
        <v>0</v>
      </c>
      <c r="I20" s="31">
        <v>0</v>
      </c>
      <c r="K20" s="12">
        <f t="shared" si="8"/>
        <v>44800</v>
      </c>
      <c r="L20" s="37">
        <f t="shared" si="9"/>
        <v>0</v>
      </c>
      <c r="N20" s="12">
        <f t="shared" si="4"/>
        <v>0</v>
      </c>
      <c r="O20" s="37">
        <f t="shared" si="5"/>
        <v>0</v>
      </c>
      <c r="Q20" s="12">
        <f t="shared" si="6"/>
        <v>0</v>
      </c>
      <c r="R20" s="37">
        <f t="shared" si="7"/>
        <v>0</v>
      </c>
    </row>
    <row r="21" spans="1:18" ht="15" thickBot="1">
      <c r="A21" s="2" t="s">
        <v>164</v>
      </c>
      <c r="B21" s="94" t="s">
        <v>181</v>
      </c>
      <c r="C21" s="35">
        <v>141708</v>
      </c>
      <c r="D21" s="35">
        <v>85917</v>
      </c>
      <c r="E21" s="35">
        <v>78278</v>
      </c>
      <c r="F21" s="35" t="s">
        <v>240</v>
      </c>
      <c r="G21" s="35">
        <v>109324</v>
      </c>
      <c r="H21" s="35">
        <v>175431</v>
      </c>
      <c r="I21" s="35">
        <v>113087</v>
      </c>
      <c r="K21" s="16">
        <f t="shared" si="8"/>
        <v>32384</v>
      </c>
      <c r="L21" s="41">
        <f t="shared" si="9"/>
        <v>0.29622040905930996</v>
      </c>
      <c r="N21" s="16">
        <f t="shared" si="4"/>
        <v>63430</v>
      </c>
      <c r="O21" s="41">
        <f t="shared" si="5"/>
        <v>0.8103170750402412</v>
      </c>
      <c r="Q21" s="16">
        <f t="shared" si="6"/>
        <v>55791</v>
      </c>
      <c r="R21" s="41">
        <f t="shared" si="7"/>
        <v>0.6493592653374769</v>
      </c>
    </row>
    <row r="22" spans="1:18" s="15" customFormat="1" ht="15.75" thickTop="1">
      <c r="A22" s="127" t="s">
        <v>165</v>
      </c>
      <c r="B22" s="128" t="s">
        <v>182</v>
      </c>
      <c r="C22" s="129">
        <v>28353340</v>
      </c>
      <c r="D22" s="129">
        <v>28208437</v>
      </c>
      <c r="E22" s="129">
        <v>28629599</v>
      </c>
      <c r="F22" s="129" t="s">
        <v>240</v>
      </c>
      <c r="G22" s="129">
        <v>26263604</v>
      </c>
      <c r="H22" s="129">
        <v>26984011</v>
      </c>
      <c r="I22" s="129">
        <v>24545501</v>
      </c>
      <c r="J22" s="130"/>
      <c r="K22" s="131">
        <f t="shared" si="8"/>
        <v>2089736</v>
      </c>
      <c r="L22" s="132">
        <f t="shared" si="9"/>
        <v>7.9567754676776278E-2</v>
      </c>
      <c r="N22" s="131">
        <f t="shared" si="4"/>
        <v>-276259</v>
      </c>
      <c r="O22" s="132">
        <f t="shared" si="5"/>
        <v>-9.6494191204005344E-3</v>
      </c>
      <c r="P22" s="1"/>
      <c r="Q22" s="131">
        <f t="shared" si="6"/>
        <v>144903</v>
      </c>
      <c r="R22" s="132">
        <f t="shared" si="7"/>
        <v>5.1368673847473362E-3</v>
      </c>
    </row>
    <row r="23" spans="1:18">
      <c r="B23" s="93"/>
      <c r="C23" s="9"/>
      <c r="D23" s="9"/>
      <c r="E23" s="9"/>
      <c r="F23" s="9"/>
      <c r="G23" s="9"/>
      <c r="H23" s="9"/>
      <c r="I23" s="9"/>
    </row>
    <row r="24" spans="1:18">
      <c r="B24" s="3"/>
      <c r="C24" s="9"/>
      <c r="D24" s="9"/>
      <c r="E24" s="9"/>
      <c r="F24" s="9"/>
      <c r="G24" s="9"/>
      <c r="H24" s="9"/>
      <c r="I24" s="9"/>
    </row>
    <row r="25" spans="1:18" ht="15">
      <c r="A25" s="11" t="s">
        <v>43</v>
      </c>
      <c r="B25" s="77" t="s">
        <v>44</v>
      </c>
      <c r="K25" s="190" t="s">
        <v>452</v>
      </c>
      <c r="L25" s="190"/>
      <c r="M25" s="126"/>
      <c r="N25" s="190" t="s">
        <v>454</v>
      </c>
      <c r="O25" s="190"/>
      <c r="P25" s="126"/>
      <c r="Q25" s="190" t="s">
        <v>463</v>
      </c>
      <c r="R25" s="190"/>
    </row>
    <row r="26" spans="1:18" ht="27" customHeight="1">
      <c r="A26" s="120" t="s">
        <v>148</v>
      </c>
      <c r="B26" s="120" t="s">
        <v>149</v>
      </c>
      <c r="C26" s="96" t="s">
        <v>45</v>
      </c>
      <c r="D26" s="96" t="s">
        <v>46</v>
      </c>
      <c r="E26" s="96" t="s">
        <v>47</v>
      </c>
      <c r="F26" s="96" t="s">
        <v>77</v>
      </c>
      <c r="G26" s="96" t="s">
        <v>48</v>
      </c>
      <c r="H26" s="96" t="s">
        <v>146</v>
      </c>
      <c r="I26" s="96" t="s">
        <v>49</v>
      </c>
      <c r="K26" s="188" t="s">
        <v>451</v>
      </c>
      <c r="L26" s="189"/>
      <c r="N26" s="188" t="s">
        <v>455</v>
      </c>
      <c r="O26" s="189"/>
      <c r="Q26" s="188" t="s">
        <v>453</v>
      </c>
      <c r="R26" s="189"/>
    </row>
    <row r="27" spans="1:18">
      <c r="B27" s="93"/>
      <c r="C27" s="4"/>
      <c r="D27" s="4"/>
      <c r="E27" s="4"/>
      <c r="F27" s="4"/>
      <c r="G27" s="4"/>
      <c r="H27" s="4"/>
      <c r="I27" s="4"/>
      <c r="K27" s="12"/>
      <c r="L27" s="37"/>
    </row>
    <row r="28" spans="1:18" s="15" customFormat="1">
      <c r="A28" s="5" t="s">
        <v>183</v>
      </c>
      <c r="B28" s="95" t="s">
        <v>203</v>
      </c>
      <c r="C28" s="10"/>
      <c r="D28" s="10"/>
      <c r="E28" s="10"/>
      <c r="F28" s="10"/>
      <c r="G28" s="10"/>
      <c r="H28" s="10"/>
      <c r="I28" s="10"/>
      <c r="K28" s="12"/>
      <c r="L28" s="37"/>
    </row>
    <row r="29" spans="1:18">
      <c r="A29" s="2" t="s">
        <v>184</v>
      </c>
      <c r="B29" s="94" t="s">
        <v>204</v>
      </c>
      <c r="C29" s="31">
        <v>3975562</v>
      </c>
      <c r="D29" s="31">
        <v>1564485</v>
      </c>
      <c r="E29" s="31">
        <v>1020419</v>
      </c>
      <c r="F29" s="31" t="s">
        <v>240</v>
      </c>
      <c r="G29" s="31">
        <v>994500</v>
      </c>
      <c r="H29" s="31">
        <v>373383</v>
      </c>
      <c r="I29" s="31">
        <v>476086</v>
      </c>
      <c r="K29" s="12">
        <f t="shared" ref="K29" si="10">+C29-G29</f>
        <v>2981062</v>
      </c>
      <c r="L29" s="37">
        <f t="shared" ref="L29" si="11">IF(ISERROR(K29/G29),0,K29/G29)</f>
        <v>2.9975485168426346</v>
      </c>
      <c r="N29" s="12">
        <f>+C29-$E29</f>
        <v>2955143</v>
      </c>
      <c r="O29" s="37">
        <f>IF(ISERROR(N29/$E29),0,N29/$E29)</f>
        <v>2.8960093843803381</v>
      </c>
      <c r="Q29" s="12">
        <f t="shared" ref="Q29:Q30" si="12">+C29-D29</f>
        <v>2411077</v>
      </c>
      <c r="R29" s="37">
        <f t="shared" ref="R29:R30" si="13">IF(ISERROR(Q29/D29),0,Q29/D29)</f>
        <v>1.5411314266356022</v>
      </c>
    </row>
    <row r="30" spans="1:18" ht="25.5">
      <c r="A30" s="2" t="s">
        <v>185</v>
      </c>
      <c r="B30" s="94" t="s">
        <v>205</v>
      </c>
      <c r="C30" s="31">
        <v>0</v>
      </c>
      <c r="D30" s="31">
        <v>339613</v>
      </c>
      <c r="E30" s="31">
        <v>1268921</v>
      </c>
      <c r="F30" s="31" t="s">
        <v>240</v>
      </c>
      <c r="G30" s="31">
        <v>360334</v>
      </c>
      <c r="H30" s="31">
        <v>1123405</v>
      </c>
      <c r="I30" s="31">
        <v>111980</v>
      </c>
      <c r="K30" s="12">
        <f t="shared" ref="K30:K49" si="14">+C30-G30</f>
        <v>-360334</v>
      </c>
      <c r="L30" s="37">
        <f t="shared" ref="L30:L49" si="15">IF(ISERROR(K30/G30),0,K30/G30)</f>
        <v>-1</v>
      </c>
      <c r="N30" s="12">
        <f t="shared" ref="N30:N49" si="16">+C30-$E30</f>
        <v>-1268921</v>
      </c>
      <c r="O30" s="37">
        <f t="shared" ref="O30:O39" si="17">IF(ISERROR(N30/$E30),0,N30/$E30)</f>
        <v>-1</v>
      </c>
      <c r="Q30" s="12">
        <f t="shared" si="12"/>
        <v>-339613</v>
      </c>
      <c r="R30" s="37">
        <f t="shared" si="13"/>
        <v>-1</v>
      </c>
    </row>
    <row r="31" spans="1:18" ht="25.5">
      <c r="A31" s="2" t="s">
        <v>186</v>
      </c>
      <c r="B31" s="94" t="s">
        <v>206</v>
      </c>
      <c r="C31" s="31">
        <v>363126</v>
      </c>
      <c r="D31" s="31">
        <v>483940</v>
      </c>
      <c r="E31" s="31">
        <v>732098</v>
      </c>
      <c r="F31" s="31" t="s">
        <v>240</v>
      </c>
      <c r="G31" s="31">
        <v>827933</v>
      </c>
      <c r="H31" s="31">
        <v>163211</v>
      </c>
      <c r="I31" s="31">
        <v>248299</v>
      </c>
      <c r="K31" s="12">
        <f t="shared" si="14"/>
        <v>-464807</v>
      </c>
      <c r="L31" s="37">
        <f t="shared" si="15"/>
        <v>-0.56140653893491377</v>
      </c>
      <c r="N31" s="12">
        <f t="shared" si="16"/>
        <v>-368972</v>
      </c>
      <c r="O31" s="37">
        <f t="shared" si="17"/>
        <v>-0.50399263486582402</v>
      </c>
      <c r="Q31" s="12">
        <f t="shared" ref="Q31:Q39" si="18">+C31-D31</f>
        <v>-120814</v>
      </c>
      <c r="R31" s="37">
        <f t="shared" ref="R31:R39" si="19">IF(ISERROR(Q31/D31),0,Q31/D31)</f>
        <v>-0.24964665041120801</v>
      </c>
    </row>
    <row r="32" spans="1:18">
      <c r="A32" s="2" t="s">
        <v>187</v>
      </c>
      <c r="B32" s="94" t="s">
        <v>76</v>
      </c>
      <c r="C32" s="31">
        <v>19548216</v>
      </c>
      <c r="D32" s="31">
        <v>21295683</v>
      </c>
      <c r="E32" s="31">
        <v>21051715</v>
      </c>
      <c r="F32" s="31" t="s">
        <v>240</v>
      </c>
      <c r="G32" s="31">
        <v>19390711</v>
      </c>
      <c r="H32" s="31">
        <v>20436129</v>
      </c>
      <c r="I32" s="31">
        <v>19598526</v>
      </c>
      <c r="K32" s="12">
        <f t="shared" si="14"/>
        <v>157505</v>
      </c>
      <c r="L32" s="37">
        <f t="shared" si="15"/>
        <v>8.1227037007565121E-3</v>
      </c>
      <c r="N32" s="12">
        <f t="shared" si="16"/>
        <v>-1503499</v>
      </c>
      <c r="O32" s="37">
        <f t="shared" si="17"/>
        <v>-7.1419311918292649E-2</v>
      </c>
      <c r="Q32" s="12">
        <f t="shared" si="18"/>
        <v>-1747467</v>
      </c>
      <c r="R32" s="37">
        <f t="shared" si="19"/>
        <v>-8.2057335282460772E-2</v>
      </c>
    </row>
    <row r="33" spans="1:18" ht="25.5">
      <c r="A33" s="2" t="s">
        <v>188</v>
      </c>
      <c r="B33" s="94" t="s">
        <v>207</v>
      </c>
      <c r="C33" s="31">
        <v>1434622</v>
      </c>
      <c r="D33" s="31">
        <v>1567142</v>
      </c>
      <c r="E33" s="31">
        <v>1745198</v>
      </c>
      <c r="F33" s="31" t="s">
        <v>240</v>
      </c>
      <c r="G33" s="31">
        <v>1886119</v>
      </c>
      <c r="H33" s="31">
        <v>2075108</v>
      </c>
      <c r="I33" s="31">
        <v>1450819</v>
      </c>
      <c r="K33" s="12">
        <f t="shared" si="14"/>
        <v>-451497</v>
      </c>
      <c r="L33" s="37">
        <f t="shared" si="15"/>
        <v>-0.23937885149346355</v>
      </c>
      <c r="N33" s="12">
        <f t="shared" si="16"/>
        <v>-310576</v>
      </c>
      <c r="O33" s="37">
        <f t="shared" si="17"/>
        <v>-0.17796032312665955</v>
      </c>
      <c r="Q33" s="12">
        <f t="shared" si="18"/>
        <v>-132520</v>
      </c>
      <c r="R33" s="37">
        <f t="shared" si="19"/>
        <v>-8.4561577700042495E-2</v>
      </c>
    </row>
    <row r="34" spans="1:18">
      <c r="A34" s="2" t="s">
        <v>189</v>
      </c>
      <c r="B34" s="94" t="s">
        <v>208</v>
      </c>
      <c r="C34" s="31">
        <v>380575</v>
      </c>
      <c r="D34" s="31">
        <v>357812</v>
      </c>
      <c r="E34" s="31">
        <v>241895</v>
      </c>
      <c r="F34" s="31" t="s">
        <v>240</v>
      </c>
      <c r="G34" s="31">
        <v>279008</v>
      </c>
      <c r="H34" s="31">
        <v>334707</v>
      </c>
      <c r="I34" s="31">
        <v>198100</v>
      </c>
      <c r="K34" s="12">
        <f t="shared" si="14"/>
        <v>101567</v>
      </c>
      <c r="L34" s="37">
        <f t="shared" si="15"/>
        <v>0.36402898841610276</v>
      </c>
      <c r="N34" s="12">
        <f t="shared" si="16"/>
        <v>138680</v>
      </c>
      <c r="O34" s="37">
        <f t="shared" si="17"/>
        <v>0.57330659997106181</v>
      </c>
      <c r="Q34" s="12">
        <f t="shared" si="18"/>
        <v>22763</v>
      </c>
      <c r="R34" s="37">
        <f t="shared" si="19"/>
        <v>6.361720680133702E-2</v>
      </c>
    </row>
    <row r="35" spans="1:18">
      <c r="A35" s="2" t="s">
        <v>190</v>
      </c>
      <c r="B35" s="94" t="s">
        <v>209</v>
      </c>
      <c r="C35" s="31">
        <v>9814</v>
      </c>
      <c r="D35" s="31">
        <v>9814</v>
      </c>
      <c r="E35" s="31">
        <v>9814</v>
      </c>
      <c r="F35" s="31" t="s">
        <v>240</v>
      </c>
      <c r="G35" s="31">
        <v>9681</v>
      </c>
      <c r="H35" s="31">
        <v>9681</v>
      </c>
      <c r="I35" s="31">
        <v>9681</v>
      </c>
      <c r="K35" s="12">
        <f t="shared" si="14"/>
        <v>133</v>
      </c>
      <c r="L35" s="37">
        <f t="shared" si="15"/>
        <v>1.3738250180766449E-2</v>
      </c>
      <c r="N35" s="12">
        <f t="shared" si="16"/>
        <v>0</v>
      </c>
      <c r="O35" s="37">
        <f t="shared" si="17"/>
        <v>0</v>
      </c>
      <c r="Q35" s="12">
        <f t="shared" si="18"/>
        <v>0</v>
      </c>
      <c r="R35" s="37">
        <f t="shared" si="19"/>
        <v>0</v>
      </c>
    </row>
    <row r="36" spans="1:18">
      <c r="A36" s="2" t="s">
        <v>191</v>
      </c>
      <c r="B36" s="94" t="s">
        <v>210</v>
      </c>
      <c r="C36" s="31">
        <v>17</v>
      </c>
      <c r="D36" s="31">
        <v>10</v>
      </c>
      <c r="E36" s="31">
        <v>3</v>
      </c>
      <c r="F36" s="31" t="s">
        <v>240</v>
      </c>
      <c r="G36" s="31">
        <v>38379</v>
      </c>
      <c r="H36" s="31">
        <v>1</v>
      </c>
      <c r="I36" s="31">
        <v>0</v>
      </c>
      <c r="K36" s="12">
        <f t="shared" si="14"/>
        <v>-38362</v>
      </c>
      <c r="L36" s="37">
        <f t="shared" si="15"/>
        <v>-0.99955704942807266</v>
      </c>
      <c r="N36" s="12">
        <f t="shared" si="16"/>
        <v>14</v>
      </c>
      <c r="O36" s="37">
        <f t="shared" si="17"/>
        <v>4.666666666666667</v>
      </c>
      <c r="Q36" s="12">
        <f t="shared" si="18"/>
        <v>7</v>
      </c>
      <c r="R36" s="37">
        <f t="shared" si="19"/>
        <v>0.7</v>
      </c>
    </row>
    <row r="37" spans="1:18">
      <c r="A37" s="2" t="s">
        <v>192</v>
      </c>
      <c r="B37" s="94" t="s">
        <v>211</v>
      </c>
      <c r="C37" s="31">
        <v>40494</v>
      </c>
      <c r="D37" s="31">
        <v>42451</v>
      </c>
      <c r="E37" s="31">
        <v>41697</v>
      </c>
      <c r="F37" s="31" t="s">
        <v>240</v>
      </c>
      <c r="G37" s="31">
        <v>43399</v>
      </c>
      <c r="H37" s="31">
        <v>45428</v>
      </c>
      <c r="I37" s="31">
        <v>45732</v>
      </c>
      <c r="J37" s="4"/>
      <c r="K37" s="12">
        <f t="shared" si="14"/>
        <v>-2905</v>
      </c>
      <c r="L37" s="37">
        <f t="shared" si="15"/>
        <v>-6.6937026198760338E-2</v>
      </c>
      <c r="M37" s="4"/>
      <c r="N37" s="12">
        <f t="shared" si="16"/>
        <v>-1203</v>
      </c>
      <c r="O37" s="37">
        <f t="shared" si="17"/>
        <v>-2.8850996474566515E-2</v>
      </c>
      <c r="P37" s="4"/>
      <c r="Q37" s="12">
        <f t="shared" si="18"/>
        <v>-1957</v>
      </c>
      <c r="R37" s="37">
        <f t="shared" si="19"/>
        <v>-4.610020965348284E-2</v>
      </c>
    </row>
    <row r="38" spans="1:18">
      <c r="A38" s="2" t="s">
        <v>193</v>
      </c>
      <c r="B38" s="94" t="s">
        <v>212</v>
      </c>
      <c r="C38" s="34">
        <v>25112</v>
      </c>
      <c r="D38" s="34">
        <v>25514</v>
      </c>
      <c r="E38" s="34">
        <v>22822</v>
      </c>
      <c r="F38" s="34" t="s">
        <v>240</v>
      </c>
      <c r="G38" s="34">
        <v>26744</v>
      </c>
      <c r="H38" s="34">
        <v>23241</v>
      </c>
      <c r="I38" s="34">
        <v>19912</v>
      </c>
      <c r="J38" s="4"/>
      <c r="K38" s="13">
        <f t="shared" si="14"/>
        <v>-1632</v>
      </c>
      <c r="L38" s="40">
        <f t="shared" si="15"/>
        <v>-6.1023033203709241E-2</v>
      </c>
      <c r="M38" s="4"/>
      <c r="N38" s="13">
        <f t="shared" si="16"/>
        <v>2290</v>
      </c>
      <c r="O38" s="40">
        <f t="shared" si="17"/>
        <v>0.10034177547980019</v>
      </c>
      <c r="P38" s="4"/>
      <c r="Q38" s="13">
        <f t="shared" si="18"/>
        <v>-402</v>
      </c>
      <c r="R38" s="40">
        <f t="shared" si="19"/>
        <v>-1.5756055498941757E-2</v>
      </c>
    </row>
    <row r="39" spans="1:18" s="15" customFormat="1" ht="15">
      <c r="A39" s="127" t="s">
        <v>194</v>
      </c>
      <c r="B39" s="128" t="s">
        <v>213</v>
      </c>
      <c r="C39" s="129">
        <v>25777538</v>
      </c>
      <c r="D39" s="129">
        <v>25686464</v>
      </c>
      <c r="E39" s="129">
        <v>26134582</v>
      </c>
      <c r="F39" s="129" t="s">
        <v>240</v>
      </c>
      <c r="G39" s="129">
        <v>23856808</v>
      </c>
      <c r="H39" s="129">
        <v>24584294</v>
      </c>
      <c r="I39" s="129">
        <v>22159135</v>
      </c>
      <c r="J39" s="130"/>
      <c r="K39" s="131">
        <f t="shared" si="14"/>
        <v>1920730</v>
      </c>
      <c r="L39" s="132">
        <f t="shared" si="15"/>
        <v>8.0510770761956091E-2</v>
      </c>
      <c r="N39" s="131">
        <f t="shared" si="16"/>
        <v>-357044</v>
      </c>
      <c r="O39" s="132">
        <f t="shared" si="17"/>
        <v>-1.3661745192634035E-2</v>
      </c>
      <c r="Q39" s="131">
        <f t="shared" si="18"/>
        <v>91074</v>
      </c>
      <c r="R39" s="132">
        <f t="shared" si="19"/>
        <v>3.5456028513694993E-3</v>
      </c>
    </row>
    <row r="40" spans="1:18">
      <c r="A40" s="2"/>
      <c r="B40" s="94"/>
      <c r="C40" s="31"/>
      <c r="D40" s="31"/>
      <c r="E40" s="31"/>
      <c r="F40" s="31"/>
      <c r="G40" s="31"/>
      <c r="H40" s="31"/>
      <c r="I40" s="31"/>
      <c r="K40" s="12"/>
      <c r="L40" s="37"/>
      <c r="N40" s="12"/>
      <c r="O40" s="37"/>
      <c r="Q40" s="12"/>
      <c r="R40" s="37"/>
    </row>
    <row r="41" spans="1:18" s="15" customFormat="1">
      <c r="A41" s="5" t="s">
        <v>195</v>
      </c>
      <c r="B41" s="95" t="s">
        <v>214</v>
      </c>
      <c r="C41" s="31"/>
      <c r="D41" s="31"/>
      <c r="E41" s="31"/>
      <c r="F41" s="31"/>
      <c r="G41" s="31"/>
      <c r="H41" s="31"/>
      <c r="I41" s="31"/>
      <c r="K41" s="12"/>
      <c r="L41" s="37"/>
      <c r="N41" s="12"/>
      <c r="O41" s="37"/>
      <c r="Q41" s="12"/>
      <c r="R41" s="37"/>
    </row>
    <row r="42" spans="1:18">
      <c r="A42" s="2" t="s">
        <v>196</v>
      </c>
      <c r="B42" s="94" t="s">
        <v>215</v>
      </c>
      <c r="C42" s="31">
        <v>43137</v>
      </c>
      <c r="D42" s="31">
        <v>43137</v>
      </c>
      <c r="E42" s="31">
        <v>43137</v>
      </c>
      <c r="F42" s="31" t="s">
        <v>240</v>
      </c>
      <c r="G42" s="31">
        <v>43137</v>
      </c>
      <c r="H42" s="31">
        <v>43137</v>
      </c>
      <c r="I42" s="31">
        <v>43137</v>
      </c>
      <c r="K42" s="12">
        <f t="shared" si="14"/>
        <v>0</v>
      </c>
      <c r="L42" s="37">
        <f t="shared" si="15"/>
        <v>0</v>
      </c>
      <c r="N42" s="12">
        <f t="shared" si="16"/>
        <v>0</v>
      </c>
      <c r="O42" s="37">
        <f t="shared" ref="O42:O47" si="20">IF(ISERROR(N42/$E42),0,N42/$E42)</f>
        <v>0</v>
      </c>
      <c r="Q42" s="12">
        <f t="shared" ref="Q42:Q47" si="21">+C42-D42</f>
        <v>0</v>
      </c>
      <c r="R42" s="37">
        <f t="shared" ref="R42:R47" si="22">IF(ISERROR(Q42/D42),0,Q42/D42)</f>
        <v>0</v>
      </c>
    </row>
    <row r="43" spans="1:18">
      <c r="A43" s="2" t="s">
        <v>197</v>
      </c>
      <c r="B43" s="94" t="s">
        <v>216</v>
      </c>
      <c r="C43" s="31">
        <v>2332656</v>
      </c>
      <c r="D43" s="31">
        <v>2220155</v>
      </c>
      <c r="E43" s="31">
        <v>2220155</v>
      </c>
      <c r="F43" s="31" t="s">
        <v>240</v>
      </c>
      <c r="G43" s="31">
        <v>2220155</v>
      </c>
      <c r="H43" s="31">
        <v>2112164</v>
      </c>
      <c r="I43" s="31">
        <v>2112164</v>
      </c>
      <c r="K43" s="12">
        <f t="shared" si="14"/>
        <v>112501</v>
      </c>
      <c r="L43" s="37">
        <f t="shared" si="15"/>
        <v>5.0672588175149934E-2</v>
      </c>
      <c r="N43" s="12">
        <f t="shared" si="16"/>
        <v>112501</v>
      </c>
      <c r="O43" s="37">
        <f t="shared" si="20"/>
        <v>5.0672588175149934E-2</v>
      </c>
      <c r="Q43" s="12">
        <f t="shared" si="21"/>
        <v>112501</v>
      </c>
      <c r="R43" s="37">
        <f t="shared" si="22"/>
        <v>5.0672588175149934E-2</v>
      </c>
    </row>
    <row r="44" spans="1:18">
      <c r="A44" s="2" t="s">
        <v>198</v>
      </c>
      <c r="B44" s="94" t="s">
        <v>217</v>
      </c>
      <c r="C44" s="31">
        <v>8327</v>
      </c>
      <c r="D44" s="31">
        <v>8487</v>
      </c>
      <c r="E44" s="31">
        <v>8487</v>
      </c>
      <c r="F44" s="31" t="s">
        <v>240</v>
      </c>
      <c r="G44" s="31">
        <v>8487</v>
      </c>
      <c r="H44" s="31">
        <v>15835</v>
      </c>
      <c r="I44" s="31">
        <v>15835</v>
      </c>
      <c r="K44" s="12">
        <f t="shared" si="14"/>
        <v>-160</v>
      </c>
      <c r="L44" s="37">
        <f t="shared" si="15"/>
        <v>-1.8852362436667845E-2</v>
      </c>
      <c r="N44" s="12">
        <f t="shared" si="16"/>
        <v>-160</v>
      </c>
      <c r="O44" s="37">
        <f t="shared" si="20"/>
        <v>-1.8852362436667845E-2</v>
      </c>
      <c r="Q44" s="12">
        <f t="shared" si="21"/>
        <v>-160</v>
      </c>
      <c r="R44" s="37">
        <f t="shared" si="22"/>
        <v>-1.8852362436667845E-2</v>
      </c>
    </row>
    <row r="45" spans="1:18">
      <c r="A45" s="2" t="s">
        <v>199</v>
      </c>
      <c r="B45" s="94" t="s">
        <v>218</v>
      </c>
      <c r="C45" s="31">
        <v>131400</v>
      </c>
      <c r="D45" s="31">
        <v>104024</v>
      </c>
      <c r="E45" s="31">
        <v>110897</v>
      </c>
      <c r="F45" s="31" t="s">
        <v>240</v>
      </c>
      <c r="G45" s="31">
        <v>111722</v>
      </c>
      <c r="H45" s="31">
        <v>118261</v>
      </c>
      <c r="I45" s="31">
        <v>114587</v>
      </c>
      <c r="K45" s="12">
        <f t="shared" si="14"/>
        <v>19678</v>
      </c>
      <c r="L45" s="37">
        <f t="shared" si="15"/>
        <v>0.17613361737169045</v>
      </c>
      <c r="N45" s="12">
        <f t="shared" si="16"/>
        <v>20503</v>
      </c>
      <c r="O45" s="37">
        <f t="shared" si="20"/>
        <v>0.18488327006140834</v>
      </c>
      <c r="Q45" s="12">
        <f t="shared" si="21"/>
        <v>27376</v>
      </c>
      <c r="R45" s="37">
        <f t="shared" si="22"/>
        <v>0.26317003768361147</v>
      </c>
    </row>
    <row r="46" spans="1:18">
      <c r="A46" s="2" t="s">
        <v>200</v>
      </c>
      <c r="B46" s="94" t="s">
        <v>219</v>
      </c>
      <c r="C46" s="34">
        <v>60282</v>
      </c>
      <c r="D46" s="34">
        <v>146170</v>
      </c>
      <c r="E46" s="34">
        <v>112341</v>
      </c>
      <c r="F46" s="34" t="s">
        <v>240</v>
      </c>
      <c r="G46" s="34">
        <v>23295</v>
      </c>
      <c r="H46" s="34">
        <v>110320</v>
      </c>
      <c r="I46" s="34">
        <v>100643</v>
      </c>
      <c r="K46" s="13">
        <f t="shared" si="14"/>
        <v>36987</v>
      </c>
      <c r="L46" s="40">
        <f t="shared" si="15"/>
        <v>1.5877656149388282</v>
      </c>
      <c r="N46" s="13">
        <f t="shared" si="16"/>
        <v>-52059</v>
      </c>
      <c r="O46" s="40">
        <f t="shared" si="20"/>
        <v>-0.46340160760541566</v>
      </c>
      <c r="Q46" s="13">
        <f t="shared" si="21"/>
        <v>-85888</v>
      </c>
      <c r="R46" s="40">
        <f t="shared" si="22"/>
        <v>-0.58758979270712186</v>
      </c>
    </row>
    <row r="47" spans="1:18" s="15" customFormat="1" ht="15">
      <c r="A47" s="127" t="s">
        <v>201</v>
      </c>
      <c r="B47" s="128" t="s">
        <v>220</v>
      </c>
      <c r="C47" s="129">
        <v>2575802</v>
      </c>
      <c r="D47" s="129">
        <v>2521973</v>
      </c>
      <c r="E47" s="129">
        <v>2495017</v>
      </c>
      <c r="F47" s="129" t="s">
        <v>240</v>
      </c>
      <c r="G47" s="129">
        <v>2406796</v>
      </c>
      <c r="H47" s="129">
        <v>2399717</v>
      </c>
      <c r="I47" s="129">
        <v>2386366</v>
      </c>
      <c r="J47" s="130"/>
      <c r="K47" s="131">
        <f t="shared" si="14"/>
        <v>169006</v>
      </c>
      <c r="L47" s="132">
        <f t="shared" si="15"/>
        <v>7.0220326109898798E-2</v>
      </c>
      <c r="N47" s="131">
        <f t="shared" si="16"/>
        <v>80785</v>
      </c>
      <c r="O47" s="132">
        <f t="shared" si="20"/>
        <v>3.2378536899748581E-2</v>
      </c>
      <c r="Q47" s="131">
        <f t="shared" si="21"/>
        <v>53829</v>
      </c>
      <c r="R47" s="132">
        <f t="shared" si="22"/>
        <v>2.1344003286315912E-2</v>
      </c>
    </row>
    <row r="48" spans="1:18" ht="15" thickBot="1">
      <c r="A48" s="2"/>
      <c r="B48" s="94"/>
      <c r="C48" s="35"/>
      <c r="D48" s="35"/>
      <c r="E48" s="35"/>
      <c r="F48" s="35"/>
      <c r="G48" s="35"/>
      <c r="H48" s="35"/>
      <c r="I48" s="35"/>
      <c r="K48" s="16"/>
      <c r="L48" s="41"/>
      <c r="N48" s="16"/>
      <c r="O48" s="41"/>
      <c r="Q48" s="16"/>
      <c r="R48" s="41"/>
    </row>
    <row r="49" spans="1:18" s="15" customFormat="1" ht="15.75" thickTop="1">
      <c r="A49" s="127" t="s">
        <v>202</v>
      </c>
      <c r="B49" s="128" t="s">
        <v>221</v>
      </c>
      <c r="C49" s="129">
        <v>28353340</v>
      </c>
      <c r="D49" s="129">
        <v>28208437</v>
      </c>
      <c r="E49" s="129">
        <v>28629599</v>
      </c>
      <c r="F49" s="129" t="s">
        <v>240</v>
      </c>
      <c r="G49" s="129">
        <v>26263604</v>
      </c>
      <c r="H49" s="129">
        <v>26984011</v>
      </c>
      <c r="I49" s="129">
        <v>24545501</v>
      </c>
      <c r="J49" s="130"/>
      <c r="K49" s="131">
        <f t="shared" si="14"/>
        <v>2089736</v>
      </c>
      <c r="L49" s="132">
        <f t="shared" si="15"/>
        <v>7.9567754676776278E-2</v>
      </c>
      <c r="N49" s="131">
        <f t="shared" si="16"/>
        <v>-276259</v>
      </c>
      <c r="O49" s="132">
        <f t="shared" ref="O49" si="23">IF(ISERROR(N49/$E49),0,N49/$E49)</f>
        <v>-9.6494191204005344E-3</v>
      </c>
      <c r="Q49" s="131">
        <f t="shared" ref="Q49" si="24">+C49-D49</f>
        <v>144903</v>
      </c>
      <c r="R49" s="132">
        <f t="shared" ref="R49" si="25">IF(ISERROR(Q49/D49),0,Q49/D49)</f>
        <v>5.1368673847473362E-3</v>
      </c>
    </row>
    <row r="50" spans="1:18">
      <c r="B50" s="93"/>
    </row>
  </sheetData>
  <mergeCells count="12">
    <mergeCell ref="Q3:R3"/>
    <mergeCell ref="N4:O4"/>
    <mergeCell ref="Q4:R4"/>
    <mergeCell ref="K4:L4"/>
    <mergeCell ref="K3:L3"/>
    <mergeCell ref="N3:O3"/>
    <mergeCell ref="K25:L25"/>
    <mergeCell ref="K26:L26"/>
    <mergeCell ref="Q25:R25"/>
    <mergeCell ref="Q26:R26"/>
    <mergeCell ref="N25:O25"/>
    <mergeCell ref="N26:O26"/>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60"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Zakresy nazwane</vt:lpstr>
      </vt:variant>
      <vt:variant>
        <vt:i4>15</vt:i4>
      </vt:variant>
    </vt:vector>
  </HeadingPairs>
  <TitlesOfParts>
    <vt:vector size="31" baseType="lpstr">
      <vt:lpstr>Table of Contents</vt:lpstr>
      <vt:lpstr>(1)</vt:lpstr>
      <vt:lpstr>(1a)</vt:lpstr>
      <vt:lpstr>(2)</vt:lpstr>
      <vt:lpstr>(3)</vt:lpstr>
      <vt:lpstr>(4)</vt:lpstr>
      <vt:lpstr>(5)</vt:lpstr>
      <vt:lpstr>(6)</vt:lpstr>
      <vt:lpstr>(7)</vt:lpstr>
      <vt:lpstr>(8)</vt:lpstr>
      <vt:lpstr>(9)</vt:lpstr>
      <vt:lpstr>(10)</vt:lpstr>
      <vt:lpstr>(11)</vt:lpstr>
      <vt:lpstr>(12)</vt:lpstr>
      <vt:lpstr>(13)</vt:lpstr>
      <vt:lpstr>(14)</vt:lpstr>
      <vt:lpstr>'(1)'!Obszar_wydruku</vt:lpstr>
      <vt:lpstr>'(10)'!Obszar_wydruku</vt:lpstr>
      <vt:lpstr>'(11)'!Obszar_wydruku</vt:lpstr>
      <vt:lpstr>'(12)'!Obszar_wydruku</vt:lpstr>
      <vt:lpstr>'(14)'!Obszar_wydruku</vt:lpstr>
      <vt:lpstr>'(1a)'!Obszar_wydruku</vt:lpstr>
      <vt:lpstr>'(2)'!Obszar_wydruku</vt:lpstr>
      <vt:lpstr>'(3)'!Obszar_wydruku</vt:lpstr>
      <vt:lpstr>'(4)'!Obszar_wydruku</vt:lpstr>
      <vt:lpstr>'(5)'!Obszar_wydruku</vt:lpstr>
      <vt:lpstr>'(6)'!Obszar_wydruku</vt:lpstr>
      <vt:lpstr>'(7)'!Obszar_wydruku</vt:lpstr>
      <vt:lpstr>'(8)'!Obszar_wydruku</vt:lpstr>
      <vt:lpstr>'(9)'!Obszar_wydruku</vt:lpstr>
      <vt:lpstr>'Table of Contents'!Obszar_wydruku</vt:lpstr>
    </vt:vector>
  </TitlesOfParts>
  <Company>BGŻ S.A.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Lukasz.Urbaniak</dc:creator>
  <cp:lastModifiedBy>Lukasz.Urbaniak</cp:lastModifiedBy>
  <cp:lastPrinted>2011-08-23T10:33:17Z</cp:lastPrinted>
  <dcterms:created xsi:type="dcterms:W3CDTF">2011-07-15T09:36:31Z</dcterms:created>
  <dcterms:modified xsi:type="dcterms:W3CDTF">2011-08-24T21:33:37Z</dcterms:modified>
</cp:coreProperties>
</file>