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525" windowWidth="7365" windowHeight="1215" tabRatio="910" activeTab="3"/>
  </bookViews>
  <sheets>
    <sheet name="Table of Contents" sheetId="4" r:id="rId1"/>
    <sheet name="(1)" sheetId="1" r:id="rId2"/>
    <sheet name="(1a)" sheetId="25" r:id="rId3"/>
    <sheet name="(2)" sheetId="2" r:id="rId4"/>
    <sheet name="(3)" sheetId="5" r:id="rId5"/>
    <sheet name="(4)" sheetId="16" r:id="rId6"/>
    <sheet name="(5)" sheetId="7" r:id="rId7"/>
    <sheet name="(6)" sheetId="17" r:id="rId8"/>
    <sheet name="(7)" sheetId="9" r:id="rId9"/>
    <sheet name="(8)" sheetId="19" r:id="rId10"/>
    <sheet name="(9)" sheetId="23" r:id="rId11"/>
    <sheet name="(10)" sheetId="24" r:id="rId12"/>
    <sheet name="(11)" sheetId="26" r:id="rId13"/>
    <sheet name="(12)" sheetId="21" r:id="rId14"/>
    <sheet name="(13)" sheetId="20" r:id="rId15"/>
    <sheet name="(14)" sheetId="22" r:id="rId16"/>
  </sheets>
  <definedNames>
    <definedName name="_Toc530370902" localSheetId="1">'(1)'!#REF!</definedName>
    <definedName name="_Toc530370903" localSheetId="1">'(1)'!#REF!</definedName>
    <definedName name="_xlnm.Print_Area" localSheetId="1">'(1)'!$A$3:$Q$54</definedName>
    <definedName name="_xlnm.Print_Area" localSheetId="11">'(10)'!$A$1:$T$43</definedName>
    <definedName name="_xlnm.Print_Area" localSheetId="12">'(11)'!$A$3:$T$11</definedName>
    <definedName name="_xlnm.Print_Area" localSheetId="13">'(12)'!$A$3:$T$8</definedName>
    <definedName name="_xlnm.Print_Area" localSheetId="15">'(14)'!$A$3:$L$24</definedName>
    <definedName name="_xlnm.Print_Area" localSheetId="2">'(1a)'!$A$3:$Q$24</definedName>
    <definedName name="_xlnm.Print_Area" localSheetId="3">'(2)'!$A$3:$Q$61</definedName>
    <definedName name="_xlnm.Print_Area" localSheetId="4">'(3)'!$A$3:$Q$42</definedName>
    <definedName name="_xlnm.Print_Area" localSheetId="5">'(4)'!$A$1:$Q$34</definedName>
    <definedName name="_xlnm.Print_Area" localSheetId="6">'(5)'!$A$1:$T$46</definedName>
    <definedName name="_xlnm.Print_Area" localSheetId="7">'(6)'!$A$1:$Q$29</definedName>
    <definedName name="_xlnm.Print_Area" localSheetId="8">'(7)'!$A$3:$T$49</definedName>
    <definedName name="_xlnm.Print_Area" localSheetId="9">'(8)'!$A$3:$T$35</definedName>
    <definedName name="_xlnm.Print_Area" localSheetId="10">'(9)'!$A$3:$T$23</definedName>
    <definedName name="_xlnm.Print_Area" localSheetId="0">'Table of Contents'!$B$1:$D$19</definedName>
  </definedNames>
  <calcPr calcId="125725"/>
</workbook>
</file>

<file path=xl/calcChain.xml><?xml version="1.0" encoding="utf-8"?>
<calcChain xmlns="http://schemas.openxmlformats.org/spreadsheetml/2006/main">
  <c r="C12" i="20"/>
  <c r="C11"/>
  <c r="C10"/>
  <c r="C9"/>
  <c r="C7"/>
  <c r="C6"/>
  <c r="C5"/>
  <c r="N12"/>
  <c r="N11"/>
  <c r="N10"/>
  <c r="N9"/>
  <c r="N7"/>
  <c r="N6"/>
  <c r="N5"/>
  <c r="Q7" i="21"/>
  <c r="Q6"/>
  <c r="Q5"/>
  <c r="P6"/>
  <c r="P5"/>
  <c r="N7"/>
  <c r="N6"/>
  <c r="N5"/>
  <c r="M6"/>
  <c r="M5"/>
  <c r="T10" i="26"/>
  <c r="T9"/>
  <c r="T8"/>
  <c r="T7"/>
  <c r="T6"/>
  <c r="S10"/>
  <c r="S9"/>
  <c r="S8"/>
  <c r="S7"/>
  <c r="S6"/>
  <c r="Q10"/>
  <c r="Q9"/>
  <c r="Q8"/>
  <c r="Q7"/>
  <c r="Q6"/>
  <c r="P10"/>
  <c r="P9"/>
  <c r="P8"/>
  <c r="P7"/>
  <c r="P6"/>
  <c r="N10"/>
  <c r="N9"/>
  <c r="N8"/>
  <c r="N7"/>
  <c r="N6"/>
  <c r="M10"/>
  <c r="M9"/>
  <c r="M8"/>
  <c r="M7"/>
  <c r="M6"/>
  <c r="T40" i="24"/>
  <c r="T39"/>
  <c r="T38"/>
  <c r="T37"/>
  <c r="T36"/>
  <c r="T35"/>
  <c r="T34"/>
  <c r="T32"/>
  <c r="T31"/>
  <c r="T30"/>
  <c r="T29"/>
  <c r="T28"/>
  <c r="T27"/>
  <c r="T25"/>
  <c r="T24"/>
  <c r="T23"/>
  <c r="T22"/>
  <c r="T21"/>
  <c r="T20"/>
  <c r="T18"/>
  <c r="T17"/>
  <c r="T16"/>
  <c r="T15"/>
  <c r="T14"/>
  <c r="T13"/>
  <c r="T11"/>
  <c r="T10"/>
  <c r="T9"/>
  <c r="T8"/>
  <c r="T7"/>
  <c r="T6"/>
  <c r="S40"/>
  <c r="S39"/>
  <c r="S38"/>
  <c r="S37"/>
  <c r="S36"/>
  <c r="S35"/>
  <c r="S34"/>
  <c r="S32"/>
  <c r="S31"/>
  <c r="S30"/>
  <c r="S29"/>
  <c r="S28"/>
  <c r="S27"/>
  <c r="S25"/>
  <c r="S24"/>
  <c r="S23"/>
  <c r="S22"/>
  <c r="S21"/>
  <c r="S20"/>
  <c r="S18"/>
  <c r="S17"/>
  <c r="S16"/>
  <c r="S15"/>
  <c r="S14"/>
  <c r="S13"/>
  <c r="S11"/>
  <c r="S10"/>
  <c r="S9"/>
  <c r="S8"/>
  <c r="S7"/>
  <c r="S6"/>
  <c r="Q40"/>
  <c r="Q39"/>
  <c r="Q38"/>
  <c r="Q37"/>
  <c r="Q36"/>
  <c r="Q35"/>
  <c r="Q34"/>
  <c r="Q32"/>
  <c r="Q31"/>
  <c r="Q30"/>
  <c r="Q29"/>
  <c r="Q28"/>
  <c r="Q27"/>
  <c r="Q25"/>
  <c r="Q24"/>
  <c r="Q23"/>
  <c r="Q22"/>
  <c r="Q21"/>
  <c r="Q20"/>
  <c r="Q18"/>
  <c r="Q17"/>
  <c r="Q16"/>
  <c r="Q15"/>
  <c r="Q14"/>
  <c r="Q13"/>
  <c r="Q11"/>
  <c r="Q10"/>
  <c r="Q9"/>
  <c r="Q8"/>
  <c r="Q7"/>
  <c r="Q6"/>
  <c r="P40"/>
  <c r="P39"/>
  <c r="P38"/>
  <c r="P37"/>
  <c r="P36"/>
  <c r="P35"/>
  <c r="P34"/>
  <c r="P32"/>
  <c r="P31"/>
  <c r="P30"/>
  <c r="P29"/>
  <c r="P28"/>
  <c r="P27"/>
  <c r="P25"/>
  <c r="P24"/>
  <c r="P23"/>
  <c r="P22"/>
  <c r="P21"/>
  <c r="P20"/>
  <c r="P18"/>
  <c r="P17"/>
  <c r="P16"/>
  <c r="P15"/>
  <c r="P14"/>
  <c r="P13"/>
  <c r="P11"/>
  <c r="P10"/>
  <c r="P9"/>
  <c r="P8"/>
  <c r="P7"/>
  <c r="P6"/>
  <c r="N40"/>
  <c r="N39"/>
  <c r="N38"/>
  <c r="N37"/>
  <c r="N36"/>
  <c r="N35"/>
  <c r="N34"/>
  <c r="N32"/>
  <c r="N31"/>
  <c r="N30"/>
  <c r="N29"/>
  <c r="N28"/>
  <c r="N27"/>
  <c r="N25"/>
  <c r="N24"/>
  <c r="N23"/>
  <c r="N22"/>
  <c r="N21"/>
  <c r="N20"/>
  <c r="N18"/>
  <c r="N17"/>
  <c r="N16"/>
  <c r="N15"/>
  <c r="N14"/>
  <c r="N13"/>
  <c r="N11"/>
  <c r="N10"/>
  <c r="N9"/>
  <c r="N8"/>
  <c r="N7"/>
  <c r="N6"/>
  <c r="M40"/>
  <c r="M39"/>
  <c r="M38"/>
  <c r="M37"/>
  <c r="M36"/>
  <c r="M35"/>
  <c r="M34"/>
  <c r="M32"/>
  <c r="M31"/>
  <c r="M30"/>
  <c r="M29"/>
  <c r="M28"/>
  <c r="M27"/>
  <c r="M25"/>
  <c r="M24"/>
  <c r="M23"/>
  <c r="M22"/>
  <c r="M21"/>
  <c r="M20"/>
  <c r="M18"/>
  <c r="M17"/>
  <c r="M16"/>
  <c r="M15"/>
  <c r="M14"/>
  <c r="M13"/>
  <c r="M11"/>
  <c r="M10"/>
  <c r="M9"/>
  <c r="M8"/>
  <c r="M7"/>
  <c r="M6"/>
  <c r="T23" i="23"/>
  <c r="T22"/>
  <c r="T19"/>
  <c r="T18"/>
  <c r="T17"/>
  <c r="T14"/>
  <c r="T13"/>
  <c r="T12"/>
  <c r="T9"/>
  <c r="T8"/>
  <c r="T7"/>
  <c r="S19"/>
  <c r="S18"/>
  <c r="S17"/>
  <c r="S14"/>
  <c r="S13"/>
  <c r="S12"/>
  <c r="S9"/>
  <c r="S8"/>
  <c r="S7"/>
  <c r="Q23"/>
  <c r="Q22"/>
  <c r="Q19"/>
  <c r="Q18"/>
  <c r="Q17"/>
  <c r="Q14"/>
  <c r="Q13"/>
  <c r="Q12"/>
  <c r="Q9"/>
  <c r="Q8"/>
  <c r="Q7"/>
  <c r="P19"/>
  <c r="P18"/>
  <c r="P17"/>
  <c r="P14"/>
  <c r="P13"/>
  <c r="P12"/>
  <c r="P9"/>
  <c r="P8"/>
  <c r="P7"/>
  <c r="N23"/>
  <c r="N22"/>
  <c r="N19"/>
  <c r="N18"/>
  <c r="N17"/>
  <c r="N14"/>
  <c r="N13"/>
  <c r="N12"/>
  <c r="N9"/>
  <c r="N8"/>
  <c r="N7"/>
  <c r="M19"/>
  <c r="M18"/>
  <c r="M17"/>
  <c r="M14"/>
  <c r="M13"/>
  <c r="M12"/>
  <c r="M9"/>
  <c r="M8"/>
  <c r="M7"/>
  <c r="T30" i="19"/>
  <c r="T27"/>
  <c r="T26"/>
  <c r="T25"/>
  <c r="T24"/>
  <c r="T23"/>
  <c r="T22"/>
  <c r="T21"/>
  <c r="T20"/>
  <c r="T19"/>
  <c r="T18"/>
  <c r="T17"/>
  <c r="T16"/>
  <c r="T15"/>
  <c r="T14"/>
  <c r="T13"/>
  <c r="T12"/>
  <c r="T11"/>
  <c r="T10"/>
  <c r="T9"/>
  <c r="T8"/>
  <c r="T7"/>
  <c r="T6"/>
  <c r="T5"/>
  <c r="S30"/>
  <c r="S27"/>
  <c r="S26"/>
  <c r="S25"/>
  <c r="S24"/>
  <c r="S23"/>
  <c r="S22"/>
  <c r="S21"/>
  <c r="S20"/>
  <c r="S19"/>
  <c r="S18"/>
  <c r="S17"/>
  <c r="S16"/>
  <c r="S15"/>
  <c r="S14"/>
  <c r="S13"/>
  <c r="S12"/>
  <c r="S11"/>
  <c r="S10"/>
  <c r="S9"/>
  <c r="S8"/>
  <c r="S7"/>
  <c r="S6"/>
  <c r="S5"/>
  <c r="Q30"/>
  <c r="Q27"/>
  <c r="Q26"/>
  <c r="Q25"/>
  <c r="Q24"/>
  <c r="Q23"/>
  <c r="Q22"/>
  <c r="Q21"/>
  <c r="Q20"/>
  <c r="Q19"/>
  <c r="Q18"/>
  <c r="Q17"/>
  <c r="Q16"/>
  <c r="Q15"/>
  <c r="Q14"/>
  <c r="Q13"/>
  <c r="Q12"/>
  <c r="Q11"/>
  <c r="Q10"/>
  <c r="Q9"/>
  <c r="Q8"/>
  <c r="Q7"/>
  <c r="Q6"/>
  <c r="Q5"/>
  <c r="P30"/>
  <c r="P27"/>
  <c r="P26"/>
  <c r="P25"/>
  <c r="P24"/>
  <c r="P21"/>
  <c r="P20"/>
  <c r="P19"/>
  <c r="P18"/>
  <c r="P17"/>
  <c r="P16"/>
  <c r="P15"/>
  <c r="P14"/>
  <c r="P13"/>
  <c r="P12"/>
  <c r="P11"/>
  <c r="P10"/>
  <c r="P9"/>
  <c r="P8"/>
  <c r="P7"/>
  <c r="P6"/>
  <c r="P5"/>
  <c r="N30"/>
  <c r="N27"/>
  <c r="N26"/>
  <c r="N25"/>
  <c r="N24"/>
  <c r="N21"/>
  <c r="N20"/>
  <c r="N19"/>
  <c r="N18"/>
  <c r="N17"/>
  <c r="N16"/>
  <c r="N15"/>
  <c r="N14"/>
  <c r="N13"/>
  <c r="N12"/>
  <c r="N11"/>
  <c r="N10"/>
  <c r="N9"/>
  <c r="N8"/>
  <c r="N7"/>
  <c r="N6"/>
  <c r="N5"/>
  <c r="M30"/>
  <c r="M27"/>
  <c r="M26"/>
  <c r="M25"/>
  <c r="M24"/>
  <c r="M21"/>
  <c r="M20"/>
  <c r="M19"/>
  <c r="M18"/>
  <c r="M17"/>
  <c r="M16"/>
  <c r="M15"/>
  <c r="M14"/>
  <c r="M13"/>
  <c r="M12"/>
  <c r="M11"/>
  <c r="M10"/>
  <c r="M9"/>
  <c r="M8"/>
  <c r="M7"/>
  <c r="M6"/>
  <c r="M5"/>
  <c r="T49" i="9"/>
  <c r="T47"/>
  <c r="T46"/>
  <c r="T45"/>
  <c r="T44"/>
  <c r="T43"/>
  <c r="T42"/>
  <c r="T39"/>
  <c r="T38"/>
  <c r="T37"/>
  <c r="T36"/>
  <c r="T35"/>
  <c r="T34"/>
  <c r="T33"/>
  <c r="T32"/>
  <c r="T31"/>
  <c r="T30"/>
  <c r="T29"/>
  <c r="T22"/>
  <c r="T21"/>
  <c r="T20"/>
  <c r="T19"/>
  <c r="T18"/>
  <c r="T17"/>
  <c r="T16"/>
  <c r="T15"/>
  <c r="T14"/>
  <c r="T13"/>
  <c r="T12"/>
  <c r="T11"/>
  <c r="T10"/>
  <c r="T9"/>
  <c r="T8"/>
  <c r="T7"/>
  <c r="S49"/>
  <c r="S47"/>
  <c r="S46"/>
  <c r="S45"/>
  <c r="S44"/>
  <c r="S43"/>
  <c r="S42"/>
  <c r="S39"/>
  <c r="S38"/>
  <c r="S37"/>
  <c r="S36"/>
  <c r="S35"/>
  <c r="S34"/>
  <c r="S33"/>
  <c r="S32"/>
  <c r="S31"/>
  <c r="S30"/>
  <c r="S29"/>
  <c r="S22"/>
  <c r="S21"/>
  <c r="S20"/>
  <c r="S19"/>
  <c r="S18"/>
  <c r="S17"/>
  <c r="S16"/>
  <c r="S15"/>
  <c r="S14"/>
  <c r="S13"/>
  <c r="S12"/>
  <c r="S11"/>
  <c r="S10"/>
  <c r="S9"/>
  <c r="S8"/>
  <c r="S7"/>
  <c r="Q47"/>
  <c r="Q49"/>
  <c r="Q46"/>
  <c r="Q45"/>
  <c r="Q44"/>
  <c r="Q43"/>
  <c r="Q42"/>
  <c r="Q39"/>
  <c r="Q38"/>
  <c r="Q37"/>
  <c r="Q36"/>
  <c r="Q35"/>
  <c r="Q34"/>
  <c r="Q33"/>
  <c r="Q32"/>
  <c r="Q31"/>
  <c r="Q30"/>
  <c r="Q29"/>
  <c r="P49"/>
  <c r="P47"/>
  <c r="P46"/>
  <c r="P45"/>
  <c r="P44"/>
  <c r="P43"/>
  <c r="P42"/>
  <c r="P39"/>
  <c r="P38"/>
  <c r="P37"/>
  <c r="P36"/>
  <c r="P35"/>
  <c r="P34"/>
  <c r="P33"/>
  <c r="P32"/>
  <c r="P31"/>
  <c r="P30"/>
  <c r="P29"/>
  <c r="Q22"/>
  <c r="Q21"/>
  <c r="Q20"/>
  <c r="Q19"/>
  <c r="Q18"/>
  <c r="Q17"/>
  <c r="Q16"/>
  <c r="Q15"/>
  <c r="Q14"/>
  <c r="Q13"/>
  <c r="Q12"/>
  <c r="Q11"/>
  <c r="Q10"/>
  <c r="Q9"/>
  <c r="Q8"/>
  <c r="Q7"/>
  <c r="P22"/>
  <c r="P21"/>
  <c r="P20"/>
  <c r="P19"/>
  <c r="P18"/>
  <c r="P17"/>
  <c r="P16"/>
  <c r="P15"/>
  <c r="P14"/>
  <c r="P13"/>
  <c r="P12"/>
  <c r="P11"/>
  <c r="P10"/>
  <c r="P9"/>
  <c r="P8"/>
  <c r="P7"/>
  <c r="N49"/>
  <c r="M49"/>
  <c r="M47"/>
  <c r="M46"/>
  <c r="M45"/>
  <c r="M44"/>
  <c r="M43"/>
  <c r="M42"/>
  <c r="N39"/>
  <c r="N38"/>
  <c r="N37"/>
  <c r="N36"/>
  <c r="N35"/>
  <c r="N34"/>
  <c r="N33"/>
  <c r="N32"/>
  <c r="N31"/>
  <c r="N30"/>
  <c r="N29"/>
  <c r="N22"/>
  <c r="N21"/>
  <c r="N20"/>
  <c r="N19"/>
  <c r="N18"/>
  <c r="N17"/>
  <c r="N16"/>
  <c r="N15"/>
  <c r="N14"/>
  <c r="N13"/>
  <c r="N12"/>
  <c r="N11"/>
  <c r="N10"/>
  <c r="N9"/>
  <c r="N8"/>
  <c r="N7"/>
  <c r="M39"/>
  <c r="M38"/>
  <c r="M37"/>
  <c r="M36"/>
  <c r="M35"/>
  <c r="M34"/>
  <c r="M33"/>
  <c r="M32"/>
  <c r="M31"/>
  <c r="M30"/>
  <c r="M29"/>
  <c r="M22"/>
  <c r="M21"/>
  <c r="M20"/>
  <c r="M19"/>
  <c r="M18"/>
  <c r="M17"/>
  <c r="M16"/>
  <c r="M15"/>
  <c r="M14"/>
  <c r="M13"/>
  <c r="M12"/>
  <c r="M11"/>
  <c r="M10"/>
  <c r="M9"/>
  <c r="M8"/>
  <c r="M7"/>
  <c r="Q28" i="17"/>
  <c r="Q27"/>
  <c r="Q26"/>
  <c r="Q25"/>
  <c r="Q24"/>
  <c r="Q23"/>
  <c r="Q22"/>
  <c r="Q21"/>
  <c r="Q20"/>
  <c r="Q19"/>
  <c r="P28"/>
  <c r="P27"/>
  <c r="P26"/>
  <c r="P25"/>
  <c r="P24"/>
  <c r="P23"/>
  <c r="P22"/>
  <c r="P21"/>
  <c r="P20"/>
  <c r="P19"/>
  <c r="N28"/>
  <c r="N27"/>
  <c r="N26"/>
  <c r="N25"/>
  <c r="N24"/>
  <c r="N23"/>
  <c r="N22"/>
  <c r="N21"/>
  <c r="N20"/>
  <c r="N19"/>
  <c r="N14"/>
  <c r="N13"/>
  <c r="N12"/>
  <c r="N11"/>
  <c r="N10"/>
  <c r="N9"/>
  <c r="N8"/>
  <c r="N7"/>
  <c r="N6"/>
  <c r="N5"/>
  <c r="M28"/>
  <c r="M27"/>
  <c r="M26"/>
  <c r="M25"/>
  <c r="M24"/>
  <c r="M23"/>
  <c r="M22"/>
  <c r="M21"/>
  <c r="M20"/>
  <c r="M19"/>
  <c r="M14"/>
  <c r="M13"/>
  <c r="M12"/>
  <c r="M11"/>
  <c r="M10"/>
  <c r="M9"/>
  <c r="M8"/>
  <c r="M7"/>
  <c r="M6"/>
  <c r="M5"/>
  <c r="Q44" i="7"/>
  <c r="Q41"/>
  <c r="Q40"/>
  <c r="Q39"/>
  <c r="Q38"/>
  <c r="Q37"/>
  <c r="Q36"/>
  <c r="Q35"/>
  <c r="Q34"/>
  <c r="Q33"/>
  <c r="Q32"/>
  <c r="Q31"/>
  <c r="Q30"/>
  <c r="Q29"/>
  <c r="P44"/>
  <c r="P41"/>
  <c r="P40"/>
  <c r="P39"/>
  <c r="P38"/>
  <c r="P37"/>
  <c r="P36"/>
  <c r="P35"/>
  <c r="P34"/>
  <c r="P33"/>
  <c r="P32"/>
  <c r="P31"/>
  <c r="P30"/>
  <c r="P29"/>
  <c r="N41"/>
  <c r="N40"/>
  <c r="N39"/>
  <c r="N38"/>
  <c r="N37"/>
  <c r="N36"/>
  <c r="N35"/>
  <c r="N34"/>
  <c r="N33"/>
  <c r="N32"/>
  <c r="N31"/>
  <c r="N30"/>
  <c r="N29"/>
  <c r="N21"/>
  <c r="N18"/>
  <c r="N17"/>
  <c r="N16"/>
  <c r="N15"/>
  <c r="N14"/>
  <c r="N13"/>
  <c r="N12"/>
  <c r="N11"/>
  <c r="N10"/>
  <c r="N9"/>
  <c r="N8"/>
  <c r="N7"/>
  <c r="N6"/>
  <c r="M44"/>
  <c r="M41"/>
  <c r="M40"/>
  <c r="M39"/>
  <c r="M38"/>
  <c r="M37"/>
  <c r="M36"/>
  <c r="M35"/>
  <c r="M34"/>
  <c r="M33"/>
  <c r="M32"/>
  <c r="M31"/>
  <c r="M30"/>
  <c r="M29"/>
  <c r="M21"/>
  <c r="M18"/>
  <c r="M17"/>
  <c r="M16"/>
  <c r="M15"/>
  <c r="M14"/>
  <c r="M13"/>
  <c r="M12"/>
  <c r="M11"/>
  <c r="M10"/>
  <c r="M9"/>
  <c r="M8"/>
  <c r="M7"/>
  <c r="M6"/>
  <c r="Q34" i="16"/>
  <c r="Q33"/>
  <c r="Q30"/>
  <c r="Q29"/>
  <c r="Q28"/>
  <c r="Q27"/>
  <c r="Q26"/>
  <c r="Q25"/>
  <c r="Q24"/>
  <c r="Q23"/>
  <c r="Q22"/>
  <c r="P34"/>
  <c r="P33"/>
  <c r="P32"/>
  <c r="P31"/>
  <c r="P30"/>
  <c r="P29"/>
  <c r="P28"/>
  <c r="P27"/>
  <c r="P26"/>
  <c r="P25"/>
  <c r="P24"/>
  <c r="P23"/>
  <c r="P22"/>
  <c r="N34"/>
  <c r="N33"/>
  <c r="N32"/>
  <c r="N31"/>
  <c r="N30"/>
  <c r="N29"/>
  <c r="N28"/>
  <c r="N27"/>
  <c r="N26"/>
  <c r="N25"/>
  <c r="N24"/>
  <c r="N23"/>
  <c r="N22"/>
  <c r="N17"/>
  <c r="N16"/>
  <c r="N15"/>
  <c r="N14"/>
  <c r="N13"/>
  <c r="N12"/>
  <c r="N11"/>
  <c r="N10"/>
  <c r="N9"/>
  <c r="N8"/>
  <c r="N7"/>
  <c r="N6"/>
  <c r="N5"/>
  <c r="M34"/>
  <c r="M33"/>
  <c r="M32"/>
  <c r="M31"/>
  <c r="M30"/>
  <c r="M29"/>
  <c r="M28"/>
  <c r="M27"/>
  <c r="M26"/>
  <c r="M25"/>
  <c r="M24"/>
  <c r="M23"/>
  <c r="M22"/>
  <c r="M17"/>
  <c r="M16"/>
  <c r="M15"/>
  <c r="M14"/>
  <c r="M13"/>
  <c r="M12"/>
  <c r="M11"/>
  <c r="M10"/>
  <c r="M9"/>
  <c r="M8"/>
  <c r="M7"/>
  <c r="M6"/>
  <c r="M5"/>
  <c r="Q42" i="5"/>
  <c r="Q41"/>
  <c r="Q40"/>
  <c r="Q39"/>
  <c r="Q37"/>
  <c r="Q36"/>
  <c r="Q35"/>
  <c r="Q34"/>
  <c r="Q33"/>
  <c r="Q32"/>
  <c r="Q31"/>
  <c r="Q30"/>
  <c r="Q29"/>
  <c r="Q28"/>
  <c r="Q27"/>
  <c r="P42"/>
  <c r="P41"/>
  <c r="P40"/>
  <c r="P39"/>
  <c r="P37"/>
  <c r="P36"/>
  <c r="P35"/>
  <c r="P34"/>
  <c r="P33"/>
  <c r="P32"/>
  <c r="P31"/>
  <c r="P30"/>
  <c r="P29"/>
  <c r="P28"/>
  <c r="P27"/>
  <c r="N42"/>
  <c r="N41"/>
  <c r="N40"/>
  <c r="N39"/>
  <c r="N37"/>
  <c r="N36"/>
  <c r="N35"/>
  <c r="N34"/>
  <c r="N33"/>
  <c r="N32"/>
  <c r="N31"/>
  <c r="N30"/>
  <c r="N29"/>
  <c r="N28"/>
  <c r="N27"/>
  <c r="N21"/>
  <c r="N20"/>
  <c r="N19"/>
  <c r="N18"/>
  <c r="N16"/>
  <c r="N15"/>
  <c r="N14"/>
  <c r="N13"/>
  <c r="N12"/>
  <c r="N11"/>
  <c r="N10"/>
  <c r="N9"/>
  <c r="N8"/>
  <c r="N7"/>
  <c r="N6"/>
  <c r="M42"/>
  <c r="M41"/>
  <c r="M40"/>
  <c r="M39"/>
  <c r="M37"/>
  <c r="M36"/>
  <c r="M35"/>
  <c r="M34"/>
  <c r="M33"/>
  <c r="M32"/>
  <c r="M31"/>
  <c r="M30"/>
  <c r="M29"/>
  <c r="M28"/>
  <c r="M27"/>
  <c r="M21"/>
  <c r="M20"/>
  <c r="M19"/>
  <c r="M18"/>
  <c r="M16"/>
  <c r="M15"/>
  <c r="M14"/>
  <c r="M13"/>
  <c r="M12"/>
  <c r="M11"/>
  <c r="M10"/>
  <c r="M9"/>
  <c r="M8"/>
  <c r="M7"/>
  <c r="M6"/>
  <c r="Q54" i="2"/>
  <c r="Q53"/>
  <c r="Q52"/>
  <c r="Q51"/>
  <c r="Q49"/>
  <c r="Q48"/>
  <c r="Q47"/>
  <c r="Q46"/>
  <c r="Q45"/>
  <c r="Q43"/>
  <c r="Q42"/>
  <c r="Q41"/>
  <c r="Q40"/>
  <c r="Q39"/>
  <c r="Q38"/>
  <c r="Q37"/>
  <c r="Q36"/>
  <c r="Q35"/>
  <c r="P54"/>
  <c r="P53"/>
  <c r="P52"/>
  <c r="P51"/>
  <c r="P49"/>
  <c r="P48"/>
  <c r="P47"/>
  <c r="P46"/>
  <c r="P45"/>
  <c r="P41"/>
  <c r="P40"/>
  <c r="P39"/>
  <c r="P38"/>
  <c r="P37"/>
  <c r="P36"/>
  <c r="P35"/>
  <c r="N54"/>
  <c r="N53"/>
  <c r="N52"/>
  <c r="N51"/>
  <c r="N49"/>
  <c r="N48"/>
  <c r="N47"/>
  <c r="N46"/>
  <c r="N45"/>
  <c r="N41"/>
  <c r="N40"/>
  <c r="N39"/>
  <c r="N38"/>
  <c r="N37"/>
  <c r="N36"/>
  <c r="N35"/>
  <c r="N25"/>
  <c r="N24"/>
  <c r="N23"/>
  <c r="N22"/>
  <c r="N20"/>
  <c r="N19"/>
  <c r="N18"/>
  <c r="N17"/>
  <c r="N16"/>
  <c r="N12"/>
  <c r="N11"/>
  <c r="N10"/>
  <c r="N9"/>
  <c r="N8"/>
  <c r="N7"/>
  <c r="N6"/>
  <c r="M54"/>
  <c r="M53"/>
  <c r="M52"/>
  <c r="M51"/>
  <c r="M49"/>
  <c r="M48"/>
  <c r="M47"/>
  <c r="M46"/>
  <c r="M45"/>
  <c r="M41"/>
  <c r="M40"/>
  <c r="M39"/>
  <c r="M38"/>
  <c r="M37"/>
  <c r="M36"/>
  <c r="M35"/>
  <c r="M28"/>
  <c r="N28" s="1"/>
  <c r="M25"/>
  <c r="M24"/>
  <c r="M23"/>
  <c r="M22"/>
  <c r="M20"/>
  <c r="M19"/>
  <c r="M18"/>
  <c r="M17"/>
  <c r="M16"/>
  <c r="M12"/>
  <c r="M11"/>
  <c r="M10"/>
  <c r="M9"/>
  <c r="M8"/>
  <c r="M7"/>
  <c r="M6"/>
  <c r="M12" i="25"/>
  <c r="N12" s="1"/>
  <c r="M11"/>
  <c r="N11" s="1"/>
  <c r="M10"/>
  <c r="N10" s="1"/>
  <c r="M9"/>
  <c r="N9" s="1"/>
  <c r="M6"/>
  <c r="N6" s="1"/>
  <c r="Q52" i="1"/>
  <c r="Q54"/>
  <c r="Q53"/>
  <c r="Q51"/>
  <c r="Q50"/>
  <c r="Q49"/>
  <c r="Q48"/>
  <c r="Q47"/>
  <c r="Q46"/>
  <c r="Q45"/>
  <c r="Q44"/>
  <c r="Q43"/>
  <c r="Q42"/>
  <c r="Q41"/>
  <c r="Q39"/>
  <c r="Q38"/>
  <c r="Q37"/>
  <c r="Q35"/>
  <c r="Q34"/>
  <c r="Q33"/>
  <c r="P54"/>
  <c r="P53"/>
  <c r="P52"/>
  <c r="P51"/>
  <c r="P50"/>
  <c r="P49"/>
  <c r="P48"/>
  <c r="P47"/>
  <c r="P46"/>
  <c r="P45"/>
  <c r="P44"/>
  <c r="P43"/>
  <c r="P42"/>
  <c r="P41"/>
  <c r="P39"/>
  <c r="P38"/>
  <c r="P37"/>
  <c r="P35"/>
  <c r="P34"/>
  <c r="P33"/>
  <c r="N54"/>
  <c r="N53"/>
  <c r="N52"/>
  <c r="N51"/>
  <c r="N50"/>
  <c r="N49"/>
  <c r="N48"/>
  <c r="N47"/>
  <c r="N46"/>
  <c r="N45"/>
  <c r="N44"/>
  <c r="N43"/>
  <c r="N42"/>
  <c r="N41"/>
  <c r="N39"/>
  <c r="N38"/>
  <c r="N37"/>
  <c r="N35"/>
  <c r="N34"/>
  <c r="N33"/>
  <c r="N27"/>
  <c r="N26"/>
  <c r="N25"/>
  <c r="N24"/>
  <c r="N23"/>
  <c r="N22"/>
  <c r="N21"/>
  <c r="N20"/>
  <c r="N19"/>
  <c r="N18"/>
  <c r="N17"/>
  <c r="N16"/>
  <c r="N15"/>
  <c r="N14"/>
  <c r="N12"/>
  <c r="N11"/>
  <c r="N10"/>
  <c r="N8"/>
  <c r="N7"/>
  <c r="N6"/>
  <c r="M54"/>
  <c r="M53"/>
  <c r="M52"/>
  <c r="M51"/>
  <c r="M50"/>
  <c r="M49"/>
  <c r="M48"/>
  <c r="M47"/>
  <c r="M46"/>
  <c r="M45"/>
  <c r="M44"/>
  <c r="M43"/>
  <c r="M42"/>
  <c r="M41"/>
  <c r="M39"/>
  <c r="M38"/>
  <c r="M37"/>
  <c r="M35"/>
  <c r="M34"/>
  <c r="M33"/>
  <c r="M27"/>
  <c r="M26"/>
  <c r="M25"/>
  <c r="M24"/>
  <c r="M23"/>
  <c r="M22"/>
  <c r="M21"/>
  <c r="M20"/>
  <c r="M19"/>
  <c r="M18"/>
  <c r="M17"/>
  <c r="M16"/>
  <c r="M15"/>
  <c r="M14"/>
  <c r="M12"/>
  <c r="M11"/>
  <c r="M10"/>
  <c r="M8"/>
  <c r="M7"/>
  <c r="M6"/>
  <c r="C18" i="7"/>
  <c r="D18"/>
  <c r="E10" i="20"/>
  <c r="C7" i="21" l="1"/>
  <c r="K12" i="20" l="1"/>
  <c r="J12"/>
  <c r="I12"/>
  <c r="H12"/>
  <c r="G12"/>
  <c r="F12"/>
  <c r="E12"/>
  <c r="D12"/>
  <c r="K11"/>
  <c r="J11"/>
  <c r="I11"/>
  <c r="H11"/>
  <c r="G11"/>
  <c r="F11"/>
  <c r="E11"/>
  <c r="D11"/>
  <c r="V7" i="21" l="1"/>
  <c r="S6"/>
  <c r="T6" s="1"/>
  <c r="S5"/>
  <c r="T5" s="1"/>
  <c r="D7"/>
  <c r="P23" i="19"/>
  <c r="M23"/>
  <c r="N23" s="1"/>
  <c r="P22"/>
  <c r="M22"/>
  <c r="N22" s="1"/>
  <c r="C29" i="2"/>
  <c r="M29" l="1"/>
  <c r="N29" s="1"/>
  <c r="C8" i="20"/>
  <c r="N8" s="1"/>
  <c r="T7" i="21"/>
  <c r="C49" i="1" l="1"/>
  <c r="G18" i="7" l="1"/>
  <c r="F18"/>
  <c r="E18"/>
  <c r="G31" i="16"/>
  <c r="G32"/>
  <c r="G33"/>
  <c r="C31"/>
  <c r="C32"/>
  <c r="C33"/>
  <c r="C57" i="2" l="1"/>
  <c r="G47" i="1"/>
  <c r="G46"/>
  <c r="P57" i="2" l="1"/>
  <c r="Q57" s="1"/>
  <c r="M57"/>
  <c r="N57" s="1"/>
  <c r="G5" i="20"/>
  <c r="T12" i="24"/>
  <c r="C22" i="23"/>
  <c r="C23"/>
  <c r="N42" i="9"/>
  <c r="N43"/>
  <c r="N44"/>
  <c r="N45"/>
  <c r="N46"/>
  <c r="N47"/>
  <c r="D5" i="20"/>
  <c r="C20" i="17"/>
  <c r="C21"/>
  <c r="C22"/>
  <c r="C23"/>
  <c r="C24"/>
  <c r="C25"/>
  <c r="C26"/>
  <c r="C27"/>
  <c r="C28"/>
  <c r="C19"/>
  <c r="C44" i="7"/>
  <c r="N44" s="1"/>
  <c r="C30"/>
  <c r="C31"/>
  <c r="C32"/>
  <c r="C33"/>
  <c r="C34"/>
  <c r="C35"/>
  <c r="C36"/>
  <c r="C37"/>
  <c r="C38"/>
  <c r="C39"/>
  <c r="C40"/>
  <c r="C41"/>
  <c r="C29"/>
  <c r="C34" i="16"/>
  <c r="C23"/>
  <c r="C24"/>
  <c r="C25"/>
  <c r="C26"/>
  <c r="C27"/>
  <c r="C28"/>
  <c r="C29"/>
  <c r="C30"/>
  <c r="C22"/>
  <c r="M13" i="2"/>
  <c r="N13" s="1"/>
  <c r="M14"/>
  <c r="N14" s="1"/>
  <c r="C42" i="5"/>
  <c r="D42"/>
  <c r="E42"/>
  <c r="C41"/>
  <c r="D41"/>
  <c r="E41"/>
  <c r="C40"/>
  <c r="D40"/>
  <c r="E40"/>
  <c r="C39"/>
  <c r="D39"/>
  <c r="E39"/>
  <c r="C37"/>
  <c r="D37"/>
  <c r="E37"/>
  <c r="C27"/>
  <c r="D27"/>
  <c r="C28"/>
  <c r="D28"/>
  <c r="C29"/>
  <c r="D29"/>
  <c r="C30"/>
  <c r="D30"/>
  <c r="C31"/>
  <c r="D31"/>
  <c r="C32"/>
  <c r="D32"/>
  <c r="C33"/>
  <c r="D33"/>
  <c r="C34"/>
  <c r="D34"/>
  <c r="C35"/>
  <c r="D35"/>
  <c r="C36"/>
  <c r="D36"/>
  <c r="E28"/>
  <c r="E29"/>
  <c r="E30"/>
  <c r="E31"/>
  <c r="E32"/>
  <c r="E33"/>
  <c r="E34"/>
  <c r="E35"/>
  <c r="E36"/>
  <c r="E27"/>
  <c r="D57" i="2"/>
  <c r="E57"/>
  <c r="C54"/>
  <c r="D54"/>
  <c r="E54"/>
  <c r="C53"/>
  <c r="D53"/>
  <c r="E53"/>
  <c r="C51"/>
  <c r="D51"/>
  <c r="C52"/>
  <c r="D52"/>
  <c r="E52"/>
  <c r="E51"/>
  <c r="C49"/>
  <c r="D49"/>
  <c r="E49"/>
  <c r="C48"/>
  <c r="D48"/>
  <c r="E48"/>
  <c r="C47"/>
  <c r="D47"/>
  <c r="E47"/>
  <c r="C46"/>
  <c r="D46"/>
  <c r="E46"/>
  <c r="C45"/>
  <c r="D45"/>
  <c r="E45"/>
  <c r="C38"/>
  <c r="D38"/>
  <c r="C39"/>
  <c r="D39"/>
  <c r="C40"/>
  <c r="D40"/>
  <c r="C41"/>
  <c r="D41"/>
  <c r="D42"/>
  <c r="D43"/>
  <c r="E39"/>
  <c r="E40"/>
  <c r="E41"/>
  <c r="E42"/>
  <c r="E43"/>
  <c r="E38"/>
  <c r="C36"/>
  <c r="D36"/>
  <c r="E36"/>
  <c r="C37"/>
  <c r="D37"/>
  <c r="E37"/>
  <c r="F37"/>
  <c r="F36"/>
  <c r="C35"/>
  <c r="D35"/>
  <c r="C53" i="1"/>
  <c r="D53"/>
  <c r="C52"/>
  <c r="D52"/>
  <c r="C51"/>
  <c r="D51"/>
  <c r="D49"/>
  <c r="C50"/>
  <c r="D50"/>
  <c r="C48"/>
  <c r="D48"/>
  <c r="C47"/>
  <c r="D47"/>
  <c r="C46"/>
  <c r="D46"/>
  <c r="C45"/>
  <c r="D45"/>
  <c r="C44"/>
  <c r="D44"/>
  <c r="C43"/>
  <c r="D43"/>
  <c r="C42"/>
  <c r="D42"/>
  <c r="C39"/>
  <c r="D39"/>
  <c r="C38"/>
  <c r="D38"/>
  <c r="C37"/>
  <c r="D37"/>
  <c r="C35"/>
  <c r="D35"/>
  <c r="C34"/>
  <c r="D34"/>
  <c r="C33"/>
  <c r="D33"/>
  <c r="E34"/>
  <c r="E35"/>
  <c r="D24" i="25"/>
  <c r="C24"/>
  <c r="C23"/>
  <c r="D23"/>
  <c r="C22"/>
  <c r="D22"/>
  <c r="D21"/>
  <c r="C21"/>
  <c r="C18"/>
  <c r="D18"/>
  <c r="C41" i="1"/>
  <c r="C54"/>
  <c r="E33"/>
  <c r="G33"/>
  <c r="C27"/>
  <c r="D27"/>
  <c r="D29" i="2"/>
  <c r="P18" i="25" l="1"/>
  <c r="Q18" s="1"/>
  <c r="P22"/>
  <c r="Q22" s="1"/>
  <c r="P23"/>
  <c r="Q23" s="1"/>
  <c r="P21"/>
  <c r="Q21" s="1"/>
  <c r="P24"/>
  <c r="Q24" s="1"/>
  <c r="C58" i="2"/>
  <c r="P58" l="1"/>
  <c r="Q58" s="1"/>
  <c r="M58"/>
  <c r="N58" s="1"/>
  <c r="H27" i="1"/>
  <c r="H54"/>
  <c r="E29" i="7" l="1"/>
  <c r="G40"/>
  <c r="D54" i="1" l="1"/>
  <c r="D44" i="7" l="1"/>
  <c r="F7" i="20" l="1"/>
  <c r="H7"/>
  <c r="H6"/>
  <c r="H5"/>
  <c r="D7"/>
  <c r="D6"/>
  <c r="E7"/>
  <c r="E6" i="22"/>
  <c r="E35" i="2"/>
  <c r="I39"/>
  <c r="D8" i="20"/>
  <c r="H10"/>
  <c r="I5"/>
  <c r="J5"/>
  <c r="F10"/>
  <c r="D10"/>
  <c r="G6"/>
  <c r="G7"/>
  <c r="F6"/>
  <c r="F5"/>
  <c r="E6"/>
  <c r="E5"/>
  <c r="G21" i="17"/>
  <c r="G22"/>
  <c r="G23"/>
  <c r="G24"/>
  <c r="G25"/>
  <c r="G26"/>
  <c r="G27"/>
  <c r="G28"/>
  <c r="G20"/>
  <c r="G39" i="7"/>
  <c r="G31"/>
  <c r="G32"/>
  <c r="G33"/>
  <c r="G34"/>
  <c r="G35"/>
  <c r="G36"/>
  <c r="G37"/>
  <c r="G38"/>
  <c r="G30"/>
  <c r="G23" i="16"/>
  <c r="G24"/>
  <c r="G25"/>
  <c r="G26"/>
  <c r="G27"/>
  <c r="G28"/>
  <c r="G29"/>
  <c r="G30"/>
  <c r="G34"/>
  <c r="G22"/>
  <c r="G40" i="5"/>
  <c r="G41"/>
  <c r="G42"/>
  <c r="G28"/>
  <c r="G29"/>
  <c r="G30"/>
  <c r="G31"/>
  <c r="G32"/>
  <c r="G33"/>
  <c r="G34"/>
  <c r="G35"/>
  <c r="G36"/>
  <c r="G37"/>
  <c r="G39"/>
  <c r="G27"/>
  <c r="H29" i="2"/>
  <c r="H8" i="20" s="1"/>
  <c r="G36" i="2"/>
  <c r="G37"/>
  <c r="G38"/>
  <c r="G39"/>
  <c r="G40"/>
  <c r="G41"/>
  <c r="N42"/>
  <c r="N43"/>
  <c r="G45"/>
  <c r="G46"/>
  <c r="G47"/>
  <c r="G48"/>
  <c r="G49"/>
  <c r="G51"/>
  <c r="G52"/>
  <c r="G53"/>
  <c r="G54"/>
  <c r="G35"/>
  <c r="G34" i="1"/>
  <c r="G35"/>
  <c r="G37"/>
  <c r="G38"/>
  <c r="G39"/>
  <c r="G41"/>
  <c r="G42"/>
  <c r="G43"/>
  <c r="G44"/>
  <c r="G45"/>
  <c r="G48"/>
  <c r="G49"/>
  <c r="G50"/>
  <c r="G51"/>
  <c r="G52"/>
  <c r="G53"/>
  <c r="G21" i="25"/>
  <c r="M21" s="1"/>
  <c r="N21" s="1"/>
  <c r="G22"/>
  <c r="M22" s="1"/>
  <c r="N22" s="1"/>
  <c r="G23"/>
  <c r="M23" s="1"/>
  <c r="N23" s="1"/>
  <c r="G24"/>
  <c r="M24" s="1"/>
  <c r="N24" s="1"/>
  <c r="G18"/>
  <c r="M18" s="1"/>
  <c r="N18" s="1"/>
  <c r="I18"/>
  <c r="G19" i="17"/>
  <c r="I44" i="7"/>
  <c r="H18"/>
  <c r="G54" i="1" l="1"/>
  <c r="H9" i="20"/>
  <c r="D9"/>
  <c r="F41" i="1"/>
  <c r="E24" i="22" l="1"/>
  <c r="E17"/>
  <c r="E7" i="21"/>
  <c r="E22" i="23"/>
  <c r="E23"/>
  <c r="F23"/>
  <c r="H23"/>
  <c r="D41" i="7" l="1"/>
  <c r="H41"/>
  <c r="E29" i="2"/>
  <c r="F27" i="1"/>
  <c r="B4" i="23"/>
  <c r="A4"/>
  <c r="D58" i="2" l="1"/>
  <c r="E8" i="20"/>
  <c r="F44" i="7" l="1"/>
  <c r="E44"/>
  <c r="K10" i="20" l="1"/>
  <c r="J10"/>
  <c r="I10"/>
  <c r="G10"/>
  <c r="E18" i="25" l="1"/>
  <c r="F18"/>
  <c r="J18"/>
  <c r="J24"/>
  <c r="I24"/>
  <c r="F24"/>
  <c r="E24"/>
  <c r="J23"/>
  <c r="I23"/>
  <c r="F23"/>
  <c r="E23"/>
  <c r="J22"/>
  <c r="I22"/>
  <c r="F22"/>
  <c r="E22"/>
  <c r="J21"/>
  <c r="I21"/>
  <c r="F21"/>
  <c r="E21"/>
  <c r="K7" i="20"/>
  <c r="K29" i="2" l="1"/>
  <c r="K8" i="20" s="1"/>
  <c r="J57" i="2"/>
  <c r="I57"/>
  <c r="F57"/>
  <c r="J29"/>
  <c r="J58" s="1"/>
  <c r="I29"/>
  <c r="F29"/>
  <c r="E58" s="1"/>
  <c r="F58" l="1"/>
  <c r="I8" i="20"/>
  <c r="I58" i="2"/>
  <c r="H58"/>
  <c r="G8" i="20"/>
  <c r="G58" i="2"/>
  <c r="F8" i="20"/>
  <c r="J8"/>
  <c r="K23" i="23" l="1"/>
  <c r="J23"/>
  <c r="I23"/>
  <c r="D23"/>
  <c r="K9"/>
  <c r="J9"/>
  <c r="I9"/>
  <c r="H9"/>
  <c r="F9"/>
  <c r="K8"/>
  <c r="J8"/>
  <c r="I8"/>
  <c r="H8"/>
  <c r="F8"/>
  <c r="K7"/>
  <c r="J7"/>
  <c r="I7"/>
  <c r="H7"/>
  <c r="F7"/>
  <c r="K27" i="1"/>
  <c r="J27"/>
  <c r="I27"/>
  <c r="G27"/>
  <c r="E27"/>
  <c r="F22" i="23" l="1"/>
  <c r="H22"/>
  <c r="I22"/>
  <c r="D22"/>
  <c r="K22"/>
  <c r="J22"/>
  <c r="F6" i="22" l="1"/>
  <c r="K6"/>
  <c r="J6"/>
  <c r="I6"/>
  <c r="H6"/>
  <c r="G6"/>
  <c r="F24"/>
  <c r="G24"/>
  <c r="H24"/>
  <c r="I24"/>
  <c r="J24"/>
  <c r="K24"/>
  <c r="L24"/>
  <c r="D24"/>
  <c r="L17"/>
  <c r="K17"/>
  <c r="J17"/>
  <c r="I17"/>
  <c r="H17"/>
  <c r="G17"/>
  <c r="F17"/>
  <c r="D17"/>
  <c r="F7" i="21" l="1"/>
  <c r="K7"/>
  <c r="J7"/>
  <c r="I7"/>
  <c r="G7"/>
  <c r="J7" i="20"/>
  <c r="I7"/>
  <c r="J6"/>
  <c r="I6"/>
  <c r="K30" i="19"/>
  <c r="J30" l="1"/>
  <c r="F30"/>
  <c r="B22" i="16" l="1"/>
  <c r="B23"/>
  <c r="B24"/>
  <c r="B25"/>
  <c r="B26"/>
  <c r="B27"/>
  <c r="B28"/>
  <c r="B29"/>
  <c r="B30"/>
  <c r="B33"/>
  <c r="B34"/>
  <c r="A23"/>
  <c r="A24"/>
  <c r="A25"/>
  <c r="A26"/>
  <c r="A27"/>
  <c r="A28"/>
  <c r="A29"/>
  <c r="A30"/>
  <c r="A33"/>
  <c r="A34"/>
  <c r="A22"/>
  <c r="J28" i="17"/>
  <c r="I28"/>
  <c r="J27"/>
  <c r="I27"/>
  <c r="J25"/>
  <c r="I25"/>
  <c r="J24"/>
  <c r="I24"/>
  <c r="J23"/>
  <c r="I23"/>
  <c r="J22"/>
  <c r="I22"/>
  <c r="J21"/>
  <c r="I21"/>
  <c r="J20"/>
  <c r="I20"/>
  <c r="J19"/>
  <c r="I19"/>
  <c r="F28"/>
  <c r="F27"/>
  <c r="F25"/>
  <c r="F24"/>
  <c r="F23"/>
  <c r="F22"/>
  <c r="F21"/>
  <c r="F20"/>
  <c r="F19"/>
  <c r="E30" i="16"/>
  <c r="F30"/>
  <c r="I30"/>
  <c r="J30"/>
  <c r="E27"/>
  <c r="F27"/>
  <c r="I27"/>
  <c r="J27"/>
  <c r="J34"/>
  <c r="I34"/>
  <c r="J33"/>
  <c r="I33"/>
  <c r="J29"/>
  <c r="I29"/>
  <c r="J28"/>
  <c r="I28"/>
  <c r="J26"/>
  <c r="I26"/>
  <c r="J25"/>
  <c r="I25"/>
  <c r="J24"/>
  <c r="I24"/>
  <c r="J23"/>
  <c r="I23"/>
  <c r="J22"/>
  <c r="I22"/>
  <c r="E23"/>
  <c r="F23"/>
  <c r="E24"/>
  <c r="F24"/>
  <c r="E25"/>
  <c r="F25"/>
  <c r="E26"/>
  <c r="F26"/>
  <c r="E28"/>
  <c r="F28"/>
  <c r="E29"/>
  <c r="F29"/>
  <c r="E33"/>
  <c r="F33"/>
  <c r="E34"/>
  <c r="F34"/>
  <c r="F22"/>
  <c r="E22"/>
  <c r="J53" i="1"/>
  <c r="J54" s="1"/>
  <c r="J52"/>
  <c r="J51"/>
  <c r="J50"/>
  <c r="J49"/>
  <c r="J48"/>
  <c r="J47"/>
  <c r="J46"/>
  <c r="J45"/>
  <c r="J44"/>
  <c r="J43"/>
  <c r="J42"/>
  <c r="J41"/>
  <c r="J39"/>
  <c r="J38"/>
  <c r="J37"/>
  <c r="J35"/>
  <c r="J34"/>
  <c r="J33"/>
  <c r="F34"/>
  <c r="F35"/>
  <c r="F37"/>
  <c r="F38"/>
  <c r="F39"/>
  <c r="F42"/>
  <c r="F43"/>
  <c r="F44"/>
  <c r="F45"/>
  <c r="F46"/>
  <c r="F47"/>
  <c r="F48"/>
  <c r="F49"/>
  <c r="F50"/>
  <c r="F51"/>
  <c r="F52"/>
  <c r="F53"/>
  <c r="F54" s="1"/>
  <c r="F33"/>
  <c r="J54" i="2"/>
  <c r="J53"/>
  <c r="J52"/>
  <c r="J51"/>
  <c r="J49"/>
  <c r="J48"/>
  <c r="J47"/>
  <c r="J46"/>
  <c r="J45"/>
  <c r="J43"/>
  <c r="J42"/>
  <c r="J41"/>
  <c r="J40"/>
  <c r="J39"/>
  <c r="J38"/>
  <c r="J37"/>
  <c r="J36"/>
  <c r="J35"/>
  <c r="F54"/>
  <c r="F53"/>
  <c r="F52"/>
  <c r="F51"/>
  <c r="F49"/>
  <c r="F48"/>
  <c r="F47"/>
  <c r="F46"/>
  <c r="F45"/>
  <c r="F43"/>
  <c r="F42"/>
  <c r="F41"/>
  <c r="F40"/>
  <c r="F39"/>
  <c r="F38"/>
  <c r="F35"/>
  <c r="J42" i="5"/>
  <c r="J41"/>
  <c r="J40"/>
  <c r="J39"/>
  <c r="J37"/>
  <c r="J36"/>
  <c r="J35"/>
  <c r="J34"/>
  <c r="J33"/>
  <c r="J32"/>
  <c r="J31"/>
  <c r="J30"/>
  <c r="J29"/>
  <c r="J28"/>
  <c r="J27"/>
  <c r="F28"/>
  <c r="F29"/>
  <c r="F30"/>
  <c r="F31"/>
  <c r="F32"/>
  <c r="F33"/>
  <c r="F34"/>
  <c r="F35"/>
  <c r="F36"/>
  <c r="F37"/>
  <c r="F39"/>
  <c r="F40"/>
  <c r="F41"/>
  <c r="F42"/>
  <c r="F27"/>
  <c r="I42"/>
  <c r="I41"/>
  <c r="I40"/>
  <c r="I39"/>
  <c r="I37"/>
  <c r="I36"/>
  <c r="I35"/>
  <c r="I34"/>
  <c r="I33"/>
  <c r="I32"/>
  <c r="I31"/>
  <c r="I30"/>
  <c r="I29"/>
  <c r="I28"/>
  <c r="I27"/>
  <c r="I54" i="2"/>
  <c r="I53"/>
  <c r="I52"/>
  <c r="I51"/>
  <c r="I49"/>
  <c r="I48"/>
  <c r="I47"/>
  <c r="I46"/>
  <c r="I45"/>
  <c r="I43"/>
  <c r="I42"/>
  <c r="I41"/>
  <c r="I40"/>
  <c r="I38"/>
  <c r="I37"/>
  <c r="I36"/>
  <c r="I35"/>
  <c r="K18" i="7" l="1"/>
  <c r="K9" i="20" s="1"/>
  <c r="F9"/>
  <c r="G9" l="1"/>
  <c r="G41" i="7"/>
  <c r="I40"/>
  <c r="I39"/>
  <c r="I38"/>
  <c r="I37"/>
  <c r="I36"/>
  <c r="I35"/>
  <c r="I34"/>
  <c r="I33"/>
  <c r="I32"/>
  <c r="I31"/>
  <c r="I30"/>
  <c r="I29"/>
  <c r="I18"/>
  <c r="E30"/>
  <c r="E31"/>
  <c r="E32"/>
  <c r="E33"/>
  <c r="E34"/>
  <c r="E35"/>
  <c r="E36"/>
  <c r="E37"/>
  <c r="E38"/>
  <c r="E39"/>
  <c r="E40"/>
  <c r="E9" i="20"/>
  <c r="E53" i="1"/>
  <c r="E52"/>
  <c r="E51"/>
  <c r="E50"/>
  <c r="E49"/>
  <c r="E48"/>
  <c r="E47"/>
  <c r="E46"/>
  <c r="E45"/>
  <c r="E44"/>
  <c r="E43"/>
  <c r="E42"/>
  <c r="E41"/>
  <c r="E39"/>
  <c r="E38"/>
  <c r="E37"/>
  <c r="I53"/>
  <c r="I54" s="1"/>
  <c r="I52"/>
  <c r="I51"/>
  <c r="I50"/>
  <c r="I49"/>
  <c r="I48"/>
  <c r="I47"/>
  <c r="I46"/>
  <c r="I45"/>
  <c r="I44"/>
  <c r="I43"/>
  <c r="I42"/>
  <c r="I41"/>
  <c r="I39"/>
  <c r="I38"/>
  <c r="I37"/>
  <c r="I35"/>
  <c r="I34"/>
  <c r="I33"/>
  <c r="J41" i="7"/>
  <c r="F41"/>
  <c r="J18"/>
  <c r="J9" i="20" s="1"/>
  <c r="C5" i="4"/>
  <c r="B5"/>
  <c r="E54" i="1" l="1"/>
  <c r="I9" i="20"/>
  <c r="E41" i="7"/>
  <c r="I41"/>
</calcChain>
</file>

<file path=xl/sharedStrings.xml><?xml version="1.0" encoding="utf-8"?>
<sst xmlns="http://schemas.openxmlformats.org/spreadsheetml/2006/main" count="1346" uniqueCount="480">
  <si>
    <t>Consolidated income statement</t>
  </si>
  <si>
    <t>Skonsolidowany rachunek zysków i strat</t>
  </si>
  <si>
    <t>Interest income</t>
  </si>
  <si>
    <t>Interest expense</t>
  </si>
  <si>
    <t xml:space="preserve">Net interest income </t>
  </si>
  <si>
    <t>Fee and commission income</t>
  </si>
  <si>
    <t>Fee and commission expense</t>
  </si>
  <si>
    <t>Net fee and commission income</t>
  </si>
  <si>
    <t>Dividend income</t>
  </si>
  <si>
    <t>Result on trading activities</t>
  </si>
  <si>
    <t>Result on investing activities</t>
  </si>
  <si>
    <t>Other operating income</t>
  </si>
  <si>
    <t>Net impairment losses on loans and advances</t>
  </si>
  <si>
    <t>General administrative expenses</t>
  </si>
  <si>
    <t>Other operating expenses</t>
  </si>
  <si>
    <t>Operating result</t>
  </si>
  <si>
    <t>Share in profit (loss) of associates</t>
  </si>
  <si>
    <t>Profit (loss) before taxation</t>
  </si>
  <si>
    <t>Income tax expense</t>
  </si>
  <si>
    <t>Net profit (loss) for the year</t>
  </si>
  <si>
    <t>- attributable to the shareholders of the Bank</t>
  </si>
  <si>
    <t>Spis treści</t>
  </si>
  <si>
    <t>(1)</t>
  </si>
  <si>
    <t>Przychody z tytułu odsetek</t>
  </si>
  <si>
    <t>Koszty z tytułu odsetek</t>
  </si>
  <si>
    <t xml:space="preserve">Wynik z tytułu odsetek </t>
  </si>
  <si>
    <t>Przychody z tytułu opłat i prowizji</t>
  </si>
  <si>
    <t>Koszty z tytułu opłat i prowizji</t>
  </si>
  <si>
    <t>Wynik z tytułu opłat i prowizji</t>
  </si>
  <si>
    <t>Przychody z tytułu dywidend</t>
  </si>
  <si>
    <t>Wynik na działalności handlowej</t>
  </si>
  <si>
    <t>Wynik na działalności inwestycyjnej</t>
  </si>
  <si>
    <t>Pozostałe przychody operacyjne</t>
  </si>
  <si>
    <t>Ogólne koszty administracyjne</t>
  </si>
  <si>
    <t>Pozostałe koszty operacyjne</t>
  </si>
  <si>
    <t>Wynik na działalności operacyjnej</t>
  </si>
  <si>
    <t>Udział w zyskach/stratach jednostek stowarzyszonych</t>
  </si>
  <si>
    <t>Zysk (strata) brutto</t>
  </si>
  <si>
    <t>Podatek dochodowy</t>
  </si>
  <si>
    <t>Zysk (strata) netto</t>
  </si>
  <si>
    <t>- przypadający na akcjonariuszy Banku</t>
  </si>
  <si>
    <t>Odpisy netto z tytułu utraty wartości kredytów i pożyczek</t>
  </si>
  <si>
    <t>Zysk (strata) na jedną akcję (wyrażony w PLN na jedną akcję)</t>
  </si>
  <si>
    <t>tys. zł</t>
  </si>
  <si>
    <t>PLN thousands</t>
  </si>
  <si>
    <t>30/06/2011</t>
  </si>
  <si>
    <t>31/03/2011</t>
  </si>
  <si>
    <t>31/12/2010</t>
  </si>
  <si>
    <t>30/06/2010</t>
  </si>
  <si>
    <t>31/12/2009</t>
  </si>
  <si>
    <t>Wynik z tytułu odstek</t>
  </si>
  <si>
    <t>Net interest income</t>
  </si>
  <si>
    <t>(2)</t>
  </si>
  <si>
    <t>(3)</t>
  </si>
  <si>
    <t>(4)</t>
  </si>
  <si>
    <t>Wskaźniki finansowe</t>
  </si>
  <si>
    <t>Financial ratios</t>
  </si>
  <si>
    <t>General administrative expenses and depreciation</t>
  </si>
  <si>
    <t>Ogólne koszty administracyjne i amortyzacja</t>
  </si>
  <si>
    <t>Wynik z tytułu odsetek</t>
  </si>
  <si>
    <t>Interest income, of which relating to</t>
  </si>
  <si>
    <t>Amounts due from other banks</t>
  </si>
  <si>
    <t>Amounts due from customers under overdraft facilities</t>
  </si>
  <si>
    <t>Loans and advances to customers, after considering reversal of loans interests discount on impairment losses, of which</t>
  </si>
  <si>
    <t>- companies</t>
  </si>
  <si>
    <t>- households</t>
  </si>
  <si>
    <t>- public institutions</t>
  </si>
  <si>
    <t>- other entities</t>
  </si>
  <si>
    <t xml:space="preserve">Debt securities </t>
  </si>
  <si>
    <t>- at fair value through profit or loss account (trading)</t>
  </si>
  <si>
    <t>- available for sale</t>
  </si>
  <si>
    <t>- other debt securities</t>
  </si>
  <si>
    <t>Interest expense, of which relating to:</t>
  </si>
  <si>
    <t>Amounts owed to banks</t>
  </si>
  <si>
    <t>Amounts owed to customers</t>
  </si>
  <si>
    <t>30/09/2010</t>
  </si>
  <si>
    <t>Należności od banków</t>
  </si>
  <si>
    <t>W rachunku bieżącym udzielone klientom</t>
  </si>
  <si>
    <t>– przedsiębiorstwa</t>
  </si>
  <si>
    <t>– gospodarstwa domowe</t>
  </si>
  <si>
    <t>– instytucje sektora budżetowego</t>
  </si>
  <si>
    <t>– pozostałe podmioty</t>
  </si>
  <si>
    <t>- wyceniane do wartości godziwej przez rachunek zysków i strat (handlowe)</t>
  </si>
  <si>
    <t>- dostępne do sprzedaży</t>
  </si>
  <si>
    <t>- pozostałe dłużne papiery wartościowe</t>
  </si>
  <si>
    <t>Koszty odsetek</t>
  </si>
  <si>
    <t xml:space="preserve">Zobowiązania wobec innych banków </t>
  </si>
  <si>
    <t xml:space="preserve">Zobowiązania wobec klientów </t>
  </si>
  <si>
    <t>(5)</t>
  </si>
  <si>
    <t>Kredyty i pożyczki udzielone klientom z uwzględnieniem odwrócenia odsetek od kredytów z utratą wartości, z tego:</t>
  </si>
  <si>
    <t>Przychody z tytułu opłat i prowizji od banków</t>
  </si>
  <si>
    <t>Przychody z tytułu opłat i prowizji od klientów</t>
  </si>
  <si>
    <t>– od kredytów i pożyczek</t>
  </si>
  <si>
    <t>– od operacji rozliczeniowych krajowych</t>
  </si>
  <si>
    <t>– od operacji rozliczeniowych zagranicznych</t>
  </si>
  <si>
    <t>– od obsługi rachunków</t>
  </si>
  <si>
    <t>– od zobowiązań gwarancyjnych</t>
  </si>
  <si>
    <t>– od operacji brokerskich</t>
  </si>
  <si>
    <t>– od kart płatniczych</t>
  </si>
  <si>
    <t>– inne prowizje</t>
  </si>
  <si>
    <t>Koszty z tytułu opłat i prowizji od banków</t>
  </si>
  <si>
    <t>Koszty z tytułu opłat i prowizji od klientów</t>
  </si>
  <si>
    <t>Fee and commission income from banks</t>
  </si>
  <si>
    <t>Fee and commission income from customers</t>
  </si>
  <si>
    <t>- on loans and advances</t>
  </si>
  <si>
    <t>- on domestic settlements</t>
  </si>
  <si>
    <t>- on foreign settlements</t>
  </si>
  <si>
    <t>- on account service</t>
  </si>
  <si>
    <t>- on guarantee commitments</t>
  </si>
  <si>
    <t>- on brokerage operations</t>
  </si>
  <si>
    <t>- on payment cards</t>
  </si>
  <si>
    <t>- other</t>
  </si>
  <si>
    <t>Fee and commission expense from banks</t>
  </si>
  <si>
    <t>Fee and commission expense from customers</t>
  </si>
  <si>
    <t>Podstawowe dane finansowe BGŻ S.A.</t>
  </si>
  <si>
    <t>Key financial data of BGŻ S.A.</t>
  </si>
  <si>
    <t>Table of contents</t>
  </si>
  <si>
    <t xml:space="preserve">Employee benefit costs, of which: </t>
  </si>
  <si>
    <t>Including: retirement pay</t>
  </si>
  <si>
    <t>Materials and energy</t>
  </si>
  <si>
    <t>External services</t>
  </si>
  <si>
    <t>Other non-personnel costs</t>
  </si>
  <si>
    <t>Taxes and charges</t>
  </si>
  <si>
    <t>Contributions and amounts transferred to the KNF and BFG</t>
  </si>
  <si>
    <t>General administrative expenses, total</t>
  </si>
  <si>
    <t xml:space="preserve">Koszty pracownicze, w tym: </t>
  </si>
  <si>
    <t>- koszty wynagrodzeń</t>
  </si>
  <si>
    <t xml:space="preserve">     w tym odprawy emerytalne</t>
  </si>
  <si>
    <t>- pozostałe</t>
  </si>
  <si>
    <t>Zużycie materiałów i energii</t>
  </si>
  <si>
    <t>Usługi obce</t>
  </si>
  <si>
    <t>Pozostałe koszty rzeczowe</t>
  </si>
  <si>
    <t>Podatki i opłaty</t>
  </si>
  <si>
    <t>Składka i wpłaty na Bankowy Fundusz Gwarancyjny i Komisję Nadzoru Finansowego</t>
  </si>
  <si>
    <t>Ogólne koszty administracyjne, razem</t>
  </si>
  <si>
    <t>Koszty ogółem</t>
  </si>
  <si>
    <t>Total expenses</t>
  </si>
  <si>
    <t>Amortyzacja*</t>
  </si>
  <si>
    <t>Amortization and depreciation *</t>
  </si>
  <si>
    <t>* W sprawozdaniu finansowym wielość prezentowana w pozostałych kosztach operacyjnych</t>
  </si>
  <si>
    <t>* In financial statements presented as other operating expense.</t>
  </si>
  <si>
    <t>31/03/2010</t>
  </si>
  <si>
    <t>Skonsolidowane sprawozdanie z sytuacji finansowej</t>
  </si>
  <si>
    <t>Consolidated statement of financial position</t>
  </si>
  <si>
    <t>AKTYWA</t>
  </si>
  <si>
    <t>Kasa i środki w Banku Centralnym</t>
  </si>
  <si>
    <t>Należności z tytułu zakupionych papierów wartościowych z otrzymanym przyrzeczeniem odkupu</t>
  </si>
  <si>
    <t>Papiery wartościowe przeznaczone do obrotu</t>
  </si>
  <si>
    <t>Pochodne instrumenty finansowe</t>
  </si>
  <si>
    <t>Kredyty i pożyczki udzielone klientom</t>
  </si>
  <si>
    <t>Papiery wartościowe dostępne do sprzedaży</t>
  </si>
  <si>
    <t>Pozostałe dłużne papiery wartościowe</t>
  </si>
  <si>
    <t>Nieruchomości inwestycyjne</t>
  </si>
  <si>
    <t>Inwestycje w jednostkach stowarzyszonych</t>
  </si>
  <si>
    <t xml:space="preserve">Wartości niematerialne </t>
  </si>
  <si>
    <t>Rzeczowe aktywa trwałe</t>
  </si>
  <si>
    <t>Aktywa z tytułu odroczonego podatku dochodowego</t>
  </si>
  <si>
    <t>Należności z tytułu podatku dochodowego</t>
  </si>
  <si>
    <t>Inne aktywa</t>
  </si>
  <si>
    <t>AKTYWA RAZEM</t>
  </si>
  <si>
    <t>General administrative expenses, amortization and depreciation</t>
  </si>
  <si>
    <t>ASSETS</t>
  </si>
  <si>
    <t>Cash and balances with the Central Bank</t>
  </si>
  <si>
    <t>Receivables arising from reverse repo transactions</t>
  </si>
  <si>
    <t>Held-for-trading securities</t>
  </si>
  <si>
    <t>Derivative financial instruments</t>
  </si>
  <si>
    <t>Loans and advances to customers</t>
  </si>
  <si>
    <t>Securities available for sale</t>
  </si>
  <si>
    <t>Other debt securities</t>
  </si>
  <si>
    <t>Investment property</t>
  </si>
  <si>
    <t>Investments in subsidiaries and associates</t>
  </si>
  <si>
    <t>Intangible assets</t>
  </si>
  <si>
    <t>Property, plant and equipment</t>
  </si>
  <si>
    <t>Deferred tax asset</t>
  </si>
  <si>
    <t xml:space="preserve">Current tax asset </t>
  </si>
  <si>
    <t>Other assets</t>
  </si>
  <si>
    <t>TOTAL ASSETS</t>
  </si>
  <si>
    <t>ZOBOWIĄZANIA</t>
  </si>
  <si>
    <t>Zobowiązania wobec innych banków</t>
  </si>
  <si>
    <t>Zobowiązania z tytułu sprzedanych papierów wartościowych z udzielonym przyrzeczeniem odkupu</t>
  </si>
  <si>
    <t>Pochodne instrumenty finansowe oraz pozostałe zobowiązania przeznaczone do obrotu</t>
  </si>
  <si>
    <t>Zobowiązania wobec klientów</t>
  </si>
  <si>
    <t>Zobowiązania z tytułu emisji dłużnych papierów wartościowych</t>
  </si>
  <si>
    <t>Pozostałe zobowiązania</t>
  </si>
  <si>
    <t>Rezerwa z tytułu odroczonego podatku dochodowego</t>
  </si>
  <si>
    <t>Zobowiązania z tytułu podatku dochodowego</t>
  </si>
  <si>
    <t>Rezerwy</t>
  </si>
  <si>
    <t>Zobowiązania z tytułu świadczeń pracowniczych</t>
  </si>
  <si>
    <t>ZOBOWIĄZANIA RAZEM</t>
  </si>
  <si>
    <t>KAPITAŁ WŁASNY</t>
  </si>
  <si>
    <t>Kapitał akcyjny</t>
  </si>
  <si>
    <t>Kapitał zapasowy</t>
  </si>
  <si>
    <t>Wynik z lat ubiegłych</t>
  </si>
  <si>
    <t>Pozostałe kapitały</t>
  </si>
  <si>
    <t xml:space="preserve">Niepodzielony wynik finansowy </t>
  </si>
  <si>
    <t>KAPITAŁ WŁASNY RAZEM</t>
  </si>
  <si>
    <t>ZOBOWIĄZANIA I KAPITAŁ RAZEM</t>
  </si>
  <si>
    <t>LIABILITIES</t>
  </si>
  <si>
    <t>Amounts owed to other banks</t>
  </si>
  <si>
    <t>Liabilities arising from repo transactions</t>
  </si>
  <si>
    <t>Derivative financial instruments and other liabilities held for trading</t>
  </si>
  <si>
    <t>Liabilities from issued debt securities</t>
  </si>
  <si>
    <t>Other liabilities</t>
  </si>
  <si>
    <t>Deferred tax liability</t>
  </si>
  <si>
    <t>Current tax liabilities</t>
  </si>
  <si>
    <t>Provisions</t>
  </si>
  <si>
    <t xml:space="preserve">Liabilities arising from employee benefits </t>
  </si>
  <si>
    <t>TOTAL LIABILITIES</t>
  </si>
  <si>
    <t>EQUITY</t>
  </si>
  <si>
    <t>Issued share capital</t>
  </si>
  <si>
    <t>Reserve capital</t>
  </si>
  <si>
    <t>Accumulated profit/ (loss) from previous years</t>
  </si>
  <si>
    <t>Other reserves</t>
  </si>
  <si>
    <t>Undistributed profit</t>
  </si>
  <si>
    <t>TOTAL EQUITY</t>
  </si>
  <si>
    <t>TOTAL LIABILITIES AND EQUITY</t>
  </si>
  <si>
    <t>Współczynnik wypłacalności</t>
  </si>
  <si>
    <t>Capital adequacy ratio</t>
  </si>
  <si>
    <t>Jakość portfela kredytowego</t>
  </si>
  <si>
    <t>Quality of loan portfolio</t>
  </si>
  <si>
    <t>(6)</t>
  </si>
  <si>
    <t>(7)</t>
  </si>
  <si>
    <t>(8)</t>
  </si>
  <si>
    <t>(9)</t>
  </si>
  <si>
    <t>(10)</t>
  </si>
  <si>
    <t>(11)</t>
  </si>
  <si>
    <t>Zatrudnienie, liczba placówek</t>
  </si>
  <si>
    <t>Staffing and number of branches</t>
  </si>
  <si>
    <t>Powrót do spisu treści</t>
  </si>
  <si>
    <t>Back to table of contents</t>
  </si>
  <si>
    <t>PLN thousands, year-to-date basis</t>
  </si>
  <si>
    <t>tys. zł, narastająco od początku roku</t>
  </si>
  <si>
    <t>tys. zł, kwartalnie</t>
  </si>
  <si>
    <t>PLN thousands, quarterly basis</t>
  </si>
  <si>
    <t>x</t>
  </si>
  <si>
    <t>* W sprawozdaniu finansowym wielkość prezentowana w pozostałych kosztach operacyjnych</t>
  </si>
  <si>
    <t>Other operating expense</t>
  </si>
  <si>
    <t>(12)</t>
  </si>
  <si>
    <t>(13)</t>
  </si>
  <si>
    <t>Z tytułu działalności zarządzania majątkiem osób trzecich</t>
  </si>
  <si>
    <t>Z tytułu sprzedaży lub likwidacji środków trwałych, wartości niematerialnych oraz aktywów do zbycia</t>
  </si>
  <si>
    <t>Z tytułu odzyskanych należności przedawnionych, umorzonych i nieściągalnych oraz spłaty należności wyłączonych ze sprawozdania z sytuacji finansowej</t>
  </si>
  <si>
    <t>Przychody ze sprzedaży towarów i usług</t>
  </si>
  <si>
    <t>Z tytułu rozwiązania rezerw na pozostałe należności (poza kredytowymi)</t>
  </si>
  <si>
    <t>Rozwiązanie rezerw na zobowiązania</t>
  </si>
  <si>
    <t>Z tytułu odzyskania poniesionych kosztów</t>
  </si>
  <si>
    <t>Inne przychody operacyjne</t>
  </si>
  <si>
    <t>Pozostałe przychody operacyjne, razem</t>
  </si>
  <si>
    <t>From management of third-party properties</t>
  </si>
  <si>
    <t>From sale or liquidation of property, plant and equipment, intangible assets and assets held-for-sale</t>
  </si>
  <si>
    <t xml:space="preserve">From recovered statute –barred receivables, written off or bad debts, repayments of derecognized receivables  </t>
  </si>
  <si>
    <t>Sales of goods and services</t>
  </si>
  <si>
    <t xml:space="preserve">Reversal of provisions for other receivables (excluding loan receivables) </t>
  </si>
  <si>
    <t>From recovery of costs incurred</t>
  </si>
  <si>
    <t>Other operating income, total</t>
  </si>
  <si>
    <t>Reversal of provisions for liabilities</t>
  </si>
  <si>
    <t>Rozwiązanie odpisów z tytułu utraty wartości rzeczowych środków trwałych</t>
  </si>
  <si>
    <t>Wycena nieruchomości inwestycyjnej</t>
  </si>
  <si>
    <t xml:space="preserve">Investment property valuation </t>
  </si>
  <si>
    <t xml:space="preserve">Reversal of fixed asset impairment write-downs </t>
  </si>
  <si>
    <t>Z tytułu utworzonych rezerw na pozostałe należności (poza kredytowymi)</t>
  </si>
  <si>
    <t>Z tytułu utworzenia rezerw na zobowiązania</t>
  </si>
  <si>
    <t>Z tytułu windykacji należności</t>
  </si>
  <si>
    <t>Przekazane darowizny</t>
  </si>
  <si>
    <t xml:space="preserve">Amortyzacja </t>
  </si>
  <si>
    <t>Pozostałe koszty operacyjne, razem</t>
  </si>
  <si>
    <t>Due to the management of third-party assets</t>
  </si>
  <si>
    <t>Due to the sale or liquidation of property, plant and equipment, intangible assets and assets or sale</t>
  </si>
  <si>
    <t>Due to recognized provisions for other receivables (other than loans and advances)</t>
  </si>
  <si>
    <t xml:space="preserve">Due to debt recovery </t>
  </si>
  <si>
    <t>Donations</t>
  </si>
  <si>
    <t xml:space="preserve">Amortization and depreciation </t>
  </si>
  <si>
    <t>Other operating expenses, total</t>
  </si>
  <si>
    <t>Due to provisions for liabilities</t>
  </si>
  <si>
    <t>Amortyzacja</t>
  </si>
  <si>
    <t>W rachunku bieżącym udzielone klientom, w tym:</t>
  </si>
  <si>
    <t>Kredyty i pożyczki udzielone klientom:</t>
  </si>
  <si>
    <t>– przedsiębiorstwa, w tym:</t>
  </si>
  <si>
    <t>- przedsiębiorcy indywidualni</t>
  </si>
  <si>
    <t>- rolnicy</t>
  </si>
  <si>
    <t>Pozostałe</t>
  </si>
  <si>
    <t>Kredyty i pożyczki brutto udzielone klientom, razem</t>
  </si>
  <si>
    <t>Odpisy na należności (wielkość ujemna)</t>
  </si>
  <si>
    <t>Kredyty i pożyczki netto udzielone klientom, razem</t>
  </si>
  <si>
    <t>Loans and advances to customers:</t>
  </si>
  <si>
    <t>Other</t>
  </si>
  <si>
    <t>Loans and advances to customers, gross</t>
  </si>
  <si>
    <t>Impairment allowances (negative value)</t>
  </si>
  <si>
    <t>Loans and advances to customers, net</t>
  </si>
  <si>
    <t xml:space="preserve">- investment loans </t>
  </si>
  <si>
    <t>- operating loans</t>
  </si>
  <si>
    <t>- real-estate loans</t>
  </si>
  <si>
    <t>- klienci indywidualni</t>
  </si>
  <si>
    <t>- klienci indywidualni, w tym:</t>
  </si>
  <si>
    <t>- nieruchomości</t>
  </si>
  <si>
    <t>- individual entrepreneurs</t>
  </si>
  <si>
    <t>- farmers</t>
  </si>
  <si>
    <t>– gospodarstwa domowe:</t>
  </si>
  <si>
    <t>- inwestycyjne</t>
  </si>
  <si>
    <t>- obrotowe</t>
  </si>
  <si>
    <t>– households, including:</t>
  </si>
  <si>
    <t>– businesses</t>
  </si>
  <si>
    <t>– public sector institutions</t>
  </si>
  <si>
    <t>– other entities</t>
  </si>
  <si>
    <t>– businesses, including:</t>
  </si>
  <si>
    <t>Memo item:</t>
  </si>
  <si>
    <t>Pozycja dodatkowa:</t>
  </si>
  <si>
    <t>UWAGA:</t>
  </si>
  <si>
    <t>NOTICE:</t>
  </si>
  <si>
    <t>narastająco od początku roku</t>
  </si>
  <si>
    <t>year-to-date basis</t>
  </si>
  <si>
    <t>Stopa zwrotu z kapitału (ROE)</t>
  </si>
  <si>
    <t>Stopa zwrotu z aktywów (ROA)</t>
  </si>
  <si>
    <t>Koszty / Dochody (C/I)</t>
  </si>
  <si>
    <t>Earnings per share (in PLN per share)</t>
  </si>
  <si>
    <t>Return on Equity (ROE)</t>
  </si>
  <si>
    <t>Return on Assets (ROA)</t>
  </si>
  <si>
    <t>Marża odsetkowa netto (NIM)</t>
  </si>
  <si>
    <t>Net Interest Margin (NIM)</t>
  </si>
  <si>
    <t>Cost / Income (C/I)</t>
  </si>
  <si>
    <t>Capital Adequacy Ratio</t>
  </si>
  <si>
    <t>Razem fundusze własne</t>
  </si>
  <si>
    <t>Całkowity wymóg kapitałowy</t>
  </si>
  <si>
    <t>Współczynnik wypłacalności (%)</t>
  </si>
  <si>
    <t>Capital adequacy ratio (%)</t>
  </si>
  <si>
    <t>Own funds and short-term capital</t>
  </si>
  <si>
    <t>Total capital requirement</t>
  </si>
  <si>
    <t>w etatach</t>
  </si>
  <si>
    <t>in FTE equivalent</t>
  </si>
  <si>
    <t>Sieć placówek</t>
  </si>
  <si>
    <t>Network</t>
  </si>
  <si>
    <t>Oddziały operacyjne</t>
  </si>
  <si>
    <t>Oddziały podległe</t>
  </si>
  <si>
    <t>Razem</t>
  </si>
  <si>
    <t>Operating branches</t>
  </si>
  <si>
    <t>Subordinate branches</t>
  </si>
  <si>
    <t>Total</t>
  </si>
  <si>
    <t>31/12/2008</t>
  </si>
  <si>
    <t>New branches opened</t>
  </si>
  <si>
    <t>Liczba otwartych oddziałów</t>
  </si>
  <si>
    <t>as at period-end</t>
  </si>
  <si>
    <t>stan na koniec okresu</t>
  </si>
  <si>
    <t>Zatrudnienie w Banku</t>
  </si>
  <si>
    <t>Staffing in BGŻ stand-alone</t>
  </si>
  <si>
    <t xml:space="preserve">Head office </t>
  </si>
  <si>
    <t xml:space="preserve">Total </t>
  </si>
  <si>
    <t>Centrala</t>
  </si>
  <si>
    <t>Sieć</t>
  </si>
  <si>
    <t>* Opened since the beginning of 2008.</t>
  </si>
  <si>
    <t>* Otwarte od początku 2008 r.</t>
  </si>
  <si>
    <t xml:space="preserve">    including: new branches*</t>
  </si>
  <si>
    <t>w tym: nowe oddziały*</t>
  </si>
  <si>
    <t>Pozostałe podmioty finansowe:</t>
  </si>
  <si>
    <t>Rachunki bieżące</t>
  </si>
  <si>
    <t>Lokaty terminowe</t>
  </si>
  <si>
    <t xml:space="preserve">Inne zobowiązania </t>
  </si>
  <si>
    <t>- z tytułu zabezpieczeń pieniężnych</t>
  </si>
  <si>
    <t>Klienci indywidualni:</t>
  </si>
  <si>
    <t>Klienci korporacyjni:</t>
  </si>
  <si>
    <t>Klienci korporacyjni, w tym rolnicy:</t>
  </si>
  <si>
    <t>Klienci sektora budżetowego:</t>
  </si>
  <si>
    <t>Zobowiązania wobec klientów, razem</t>
  </si>
  <si>
    <t>Other financial institutions:</t>
  </si>
  <si>
    <t>Current accounts</t>
  </si>
  <si>
    <t>Term deposits</t>
  </si>
  <si>
    <t>- liabilities arising from monetary collateral</t>
  </si>
  <si>
    <t>Retail customers:</t>
  </si>
  <si>
    <t>Corporate customers:</t>
  </si>
  <si>
    <t xml:space="preserve">- other </t>
  </si>
  <si>
    <t>Public sector customers:</t>
  </si>
  <si>
    <t>Amounts owed to customers, total</t>
  </si>
  <si>
    <t>Corporate customers, of which farmers:</t>
  </si>
  <si>
    <t>- retail customers</t>
  </si>
  <si>
    <t>- retail customers, including:</t>
  </si>
  <si>
    <t>Since the Consolidated Financial Report of the BGŻ S.A. Capital Group for the first half of 2011, the disclosure on amounts owed to customers was broadened, namely by splitting of amounts owed to farmers. The broadened disclosure is available for the dates: 30 June 2011, 31 December 2010 and 30 June 2010.</t>
  </si>
  <si>
    <t>Począwszy od Skonsolidowanego Raportu Finansowego Grupy Kapitałowej BGŻ S.A. za I półrocze 2011 r. wprowadzono rozszerzoną sprawozdawczość dotyczącą zobowiązań wobec klientów, polegającą na wyodrębnieniu zobowiązań wobec rolników. Rozszerzone dane dostępne są na daty: 30/06/2011 r., 31/12/2010 r. oraz 30/06/2010 r.</t>
  </si>
  <si>
    <t>Poniesione, ale niezidentyfikowane straty (IBNR)</t>
  </si>
  <si>
    <t>Zaangażowanie bilansowe brutto</t>
  </si>
  <si>
    <t>Odpis aktualizujący na ekspozycje analizowane portfelowo</t>
  </si>
  <si>
    <t>Zaangażowanie netto</t>
  </si>
  <si>
    <t>Należności, które utraciły wartość</t>
  </si>
  <si>
    <t>Odpis aktualizujący na ekspozycje analizowane portfelowo i indywidualnie</t>
  </si>
  <si>
    <t>Kredyty i pożyczki udzielone klientom, razem</t>
  </si>
  <si>
    <t>Losses incurred but not reported (IBNR)</t>
  </si>
  <si>
    <t>Gross statement of financial position exposure</t>
  </si>
  <si>
    <t>Impairment allowance on exposures analyzed on the portfolio basis</t>
  </si>
  <si>
    <t>Net exposure</t>
  </si>
  <si>
    <t>Impaired exposures</t>
  </si>
  <si>
    <t>Impairment allowance on exposures analyzed on the portfolio and individual basis</t>
  </si>
  <si>
    <t>Provision coverage of impaired loans</t>
  </si>
  <si>
    <t>Pokrycie odpisami należności, które utraciły wartość</t>
  </si>
  <si>
    <t>Ratios:</t>
  </si>
  <si>
    <t>Wskaźniki:</t>
  </si>
  <si>
    <t>Loans and advances to customers, total</t>
  </si>
  <si>
    <t>Share of impaired exposures in total gross loan portfolio</t>
  </si>
  <si>
    <t>Udział należności, które utraciły wartość w portfelu kredytowym brutto</t>
  </si>
  <si>
    <t>Wynik z odsetek i punktów swapowych, razem</t>
  </si>
  <si>
    <t>Net interest income and swap points</t>
  </si>
  <si>
    <t>Net Interest Margin incl. swap points</t>
  </si>
  <si>
    <t>Marża odsetkowa netto z uwzgl. punktów swapowych</t>
  </si>
  <si>
    <t>Skonsolidowane sprawozdanie z całkowitych dochodów</t>
  </si>
  <si>
    <t>Consolidated statement of comprehensive income</t>
  </si>
  <si>
    <t>(1a)</t>
  </si>
  <si>
    <t>Środki na rachunkach bieżących</t>
  </si>
  <si>
    <t>Depozyty terminowe</t>
  </si>
  <si>
    <t>Kredyty i pożyczki otrzymane</t>
  </si>
  <si>
    <t>Inne zobowiązania</t>
  </si>
  <si>
    <t>Zobowiązania wobec innych banków, razem</t>
  </si>
  <si>
    <t>Cash in current accounts</t>
  </si>
  <si>
    <t>Loans and advances taken out</t>
  </si>
  <si>
    <t xml:space="preserve">Amounts owed to other banks, total </t>
  </si>
  <si>
    <t xml:space="preserve">Zysk netto </t>
  </si>
  <si>
    <t>Inne całkowite dochody</t>
  </si>
  <si>
    <t>Skutki wyceny aktywów finansowych dostępnych do sprzedaży</t>
  </si>
  <si>
    <t>Podatek dochodowy dotyczący innych całkowitych dochodów</t>
  </si>
  <si>
    <t>Inne całkowite dochody (netto)</t>
  </si>
  <si>
    <t xml:space="preserve">Całkowite dochody ogółem </t>
  </si>
  <si>
    <t>Other comprehensive income</t>
  </si>
  <si>
    <t>Net (loss)/gain on valuation of available-for-sale financial assets</t>
  </si>
  <si>
    <t>Income tax effect</t>
  </si>
  <si>
    <t>Other comprehensive income (net)</t>
  </si>
  <si>
    <t>Total comprehensive income for the first quarter</t>
  </si>
  <si>
    <t>Net profit</t>
  </si>
  <si>
    <t>Informacja uzupełniająca:</t>
  </si>
  <si>
    <t>Memo items:</t>
  </si>
  <si>
    <t>Koszty ryzyka kredytowego (CoC)</t>
  </si>
  <si>
    <t>Cost of Credit Risk (CoC)</t>
  </si>
  <si>
    <t>IPO costs</t>
  </si>
  <si>
    <t>Koszty IPO</t>
  </si>
  <si>
    <t>Change y/y</t>
  </si>
  <si>
    <t>Zmiana r/r</t>
  </si>
  <si>
    <t>Change q/q</t>
  </si>
  <si>
    <t>Zmiana kw./kw.</t>
  </si>
  <si>
    <t>Zmiana narastająco</t>
  </si>
  <si>
    <t>Change YTD</t>
  </si>
  <si>
    <t>Dłużne papiery wartościowe</t>
  </si>
  <si>
    <t>Zobowiązania wobec banków</t>
  </si>
  <si>
    <t>(14)</t>
  </si>
  <si>
    <t>Nr arkusza / Sheet no.</t>
  </si>
  <si>
    <r>
      <t>-</t>
    </r>
    <r>
      <rPr>
        <sz val="7"/>
        <rFont val="Tahoma"/>
        <family val="2"/>
        <charset val="238"/>
      </rPr>
      <t xml:space="preserve">       </t>
    </r>
    <r>
      <rPr>
        <sz val="10"/>
        <rFont val="Tahoma"/>
        <family val="2"/>
        <charset val="238"/>
      </rPr>
      <t>Payroll</t>
    </r>
  </si>
  <si>
    <r>
      <t>-</t>
    </r>
    <r>
      <rPr>
        <sz val="7"/>
        <rFont val="Tahoma"/>
        <family val="2"/>
        <charset val="238"/>
      </rPr>
      <t xml:space="preserve">       </t>
    </r>
    <r>
      <rPr>
        <sz val="10"/>
        <rFont val="Tahoma"/>
        <family val="2"/>
        <charset val="238"/>
      </rPr>
      <t xml:space="preserve">Social security </t>
    </r>
  </si>
  <si>
    <r>
      <t>-</t>
    </r>
    <r>
      <rPr>
        <sz val="7"/>
        <rFont val="Tahoma"/>
        <family val="2"/>
        <charset val="238"/>
      </rPr>
      <t xml:space="preserve">       </t>
    </r>
    <r>
      <rPr>
        <sz val="10"/>
        <rFont val="Tahoma"/>
        <family val="2"/>
        <charset val="238"/>
      </rPr>
      <t>Other</t>
    </r>
  </si>
  <si>
    <t>Zmiana kw/kw</t>
  </si>
  <si>
    <t>30/09/2011</t>
  </si>
  <si>
    <t>31/12/2011</t>
  </si>
  <si>
    <t>Koszty świadczeń pracowniczych, w tym:</t>
  </si>
  <si>
    <t>Previous presentation</t>
  </si>
  <si>
    <t>Rozwiązanie niewykorzystanych odpisów na koszty rzeczowe*</t>
  </si>
  <si>
    <t>Reversal of unused provisions for general administrative expenses*</t>
  </si>
  <si>
    <t>Przychody z tytułu rekompensaty wydatków PARP*</t>
  </si>
  <si>
    <t>Compensation for PARP expenses*</t>
  </si>
  <si>
    <t>* Nowa prezentacja danych począwszy od SF za 2011 r. (dane za 2010 r. dostosowane do porównywalności) - pozycje wyodrębnione z 'Innych przychodów operacyjnych'</t>
  </si>
  <si>
    <t>* New presentation of data since the annual financial statements for 2011 (data for 2010 restated for comparability) - items separated out of 'Other operating income'</t>
  </si>
  <si>
    <t>- narzuty na wynagrodzenia</t>
  </si>
  <si>
    <t>Skupione wierzytelności*</t>
  </si>
  <si>
    <t>Inne należności*</t>
  </si>
  <si>
    <t>Kredyty preferencyjne, brutto**</t>
  </si>
  <si>
    <t>Preferential loans, gross**</t>
  </si>
  <si>
    <t>Other receivables*</t>
  </si>
  <si>
    <t>Purchased debt*</t>
  </si>
  <si>
    <t>* New presentation of data since the annual financial statements for 2011 (data for 2010 restated for comparability) - item moved to 'Loans and advances to customers'.</t>
  </si>
  <si>
    <t>* Nowa prezentacja danych począwszy od SF za 2011 r. (dane za 2010 r. dostosowane do porównywalności) - pozycja przeniesiona do 'Kredytów i pożyczek udzielonych klientom.</t>
  </si>
  <si>
    <t>Począwszy od Skonsolidowanego Raportu Finansowego Grupy Kapitałowej BGŻ S.A. za I półrocze 2011 r. wprowadzono rozszerzoną sprawozdawczość dotyczącą kredytów i pożyczek udzielonym klientom, polegającą na rozbiciu kredytów dla gospodarstw domowych na kredyty dla klientów indywidualnych, przedsiębiorców indywidualnych oraz rolników. Rozszerzone dane dostępne są dla lat 2010 i 2011 na daty: 30/06, 30/09 i 31/12.</t>
  </si>
  <si>
    <t>Since the Consolidated Financial Report of the BGŻ S.A. Capital Group for the first half of 2011, the disclosure on loans and advances to customers was broadened, namely by splitting of loans to households into loans to retail customers, individual entrepreneurs and farmers. The broadened disclosure is available for the years 2010-2011 for the dates: 30/06, 30/09 and 31/12.</t>
  </si>
  <si>
    <t>Kredyty brutto / Depozyty (L/D)</t>
  </si>
  <si>
    <t>Gross loans / Deposits (L/D)</t>
  </si>
  <si>
    <t>Gross loans / Total funding sources*</t>
  </si>
  <si>
    <t>Kredyty brutto / Razem źródła finansowania*</t>
  </si>
  <si>
    <t>* Źródła finansowania obejmują depozyty klientów, kredyty od banków oraz wyemitowane dłużne papiery wartościowe.</t>
  </si>
  <si>
    <t>* Total funding sources comprise of deposits from customers, loans from banks and debt securities issued.</t>
  </si>
  <si>
    <t>** Preferential loans and advances (granted with additional payments from government agencies) granted to businesses, farmers and individual entrepreneurs.</t>
  </si>
  <si>
    <t>** Kredyty i pożyczki preferencyjne (udzielane z dopłatami agencji rządowych) udzielone przedsiębiorstwom, rolnikom oraz przedsiębiorcom indywidualnym.</t>
  </si>
  <si>
    <t>** W sprawozdaniu finansowym wykazywany w wyniku na działalności handlowej. Źródło: dane zarządcze Banku.</t>
  </si>
  <si>
    <t>** In financial statements shown in result on trading activities. Source: management accounts of the Bank.</t>
  </si>
  <si>
    <t>Skupione wierzytelności od klientów*</t>
  </si>
  <si>
    <t>Inne należności od klientów*</t>
  </si>
  <si>
    <t>Debt acquired from customers*</t>
  </si>
  <si>
    <t>Other amounts due from customers*</t>
  </si>
  <si>
    <t>Wynik z punktów swapowych**</t>
  </si>
  <si>
    <t>Income on swap points**</t>
  </si>
</sst>
</file>

<file path=xl/styles.xml><?xml version="1.0" encoding="utf-8"?>
<styleSheet xmlns="http://schemas.openxmlformats.org/spreadsheetml/2006/main">
  <numFmts count="7">
    <numFmt numFmtId="164" formatCode="_-* #,##0.00_-;\-* #,##0.00_-;_-* &quot;-&quot;??_-;_-@_-"/>
    <numFmt numFmtId="165" formatCode="_(* #,##0_);_(* \(#,##0\);_(* &quot;-&quot;??_);_(@_)"/>
    <numFmt numFmtId="166" formatCode="_(* #,##0.00_);_(* \(#,##0.00\);_(* &quot;-&quot;??_);_(@_)"/>
    <numFmt numFmtId="167" formatCode="_(* #,##0.0%_);_(* \(#,##0.0%\);_(* &quot;-&quot;??_);_(@_)"/>
    <numFmt numFmtId="168" formatCode="_-* #,##0\ _z_ł_-;\-* #,##0\ _z_ł_-;_-* &quot;-&quot;??\ _z_ł_-;_-@_-"/>
    <numFmt numFmtId="169" formatCode="0.0%"/>
    <numFmt numFmtId="170" formatCode="_(* #,##0.00%_);_(* \(#,##0.00%\);_(* &quot;-&quot;??_);_(@_)"/>
  </numFmts>
  <fonts count="51">
    <font>
      <sz val="11"/>
      <color theme="1"/>
      <name val="Czcionka tekstu podstawowego"/>
      <family val="2"/>
      <charset val="238"/>
    </font>
    <font>
      <sz val="11"/>
      <color theme="1"/>
      <name val="Czcionka tekstu podstawowego"/>
      <family val="2"/>
    </font>
    <font>
      <sz val="11"/>
      <color theme="1"/>
      <name val="Czcionka tekstu podstawowego"/>
      <family val="2"/>
      <charset val="238"/>
    </font>
    <font>
      <u/>
      <sz val="9.35"/>
      <color theme="10"/>
      <name val="Czcionka tekstu podstawowego"/>
      <family val="2"/>
      <charset val="238"/>
    </font>
    <font>
      <sz val="11"/>
      <color theme="1"/>
      <name val="Tahoma"/>
      <family val="2"/>
      <charset val="238"/>
    </font>
    <font>
      <sz val="10"/>
      <color theme="1"/>
      <name val="Tahoma"/>
      <family val="2"/>
      <charset val="238"/>
    </font>
    <font>
      <b/>
      <sz val="10"/>
      <color theme="1"/>
      <name val="Tahoma"/>
      <family val="2"/>
      <charset val="238"/>
    </font>
    <font>
      <sz val="11"/>
      <color theme="4" tint="-0.249977111117893"/>
      <name val="Tahoma"/>
      <family val="2"/>
      <charset val="238"/>
    </font>
    <font>
      <i/>
      <sz val="8"/>
      <color theme="1"/>
      <name val="Tahoma"/>
      <family val="2"/>
      <charset val="238"/>
    </font>
    <font>
      <b/>
      <sz val="11"/>
      <color theme="1"/>
      <name val="Tahoma"/>
      <family val="2"/>
      <charset val="238"/>
    </font>
    <font>
      <i/>
      <sz val="10"/>
      <color theme="1"/>
      <name val="Tahoma"/>
      <family val="2"/>
      <charset val="238"/>
    </font>
    <font>
      <sz val="10"/>
      <color rgb="FF000000"/>
      <name val="Tahoma"/>
      <family val="2"/>
      <charset val="238"/>
    </font>
    <font>
      <b/>
      <sz val="14"/>
      <color theme="1"/>
      <name val="Tahoma"/>
      <family val="2"/>
      <charset val="238"/>
    </font>
    <font>
      <b/>
      <sz val="11"/>
      <color theme="1"/>
      <name val="Czcionka tekstu podstawowego"/>
      <family val="2"/>
      <charset val="238"/>
    </font>
    <font>
      <i/>
      <sz val="11"/>
      <color theme="1"/>
      <name val="Tahoma"/>
      <family val="2"/>
      <charset val="238"/>
    </font>
    <font>
      <u/>
      <sz val="9.35"/>
      <color theme="10"/>
      <name val="Tahoma"/>
      <family val="2"/>
      <charset val="238"/>
    </font>
    <font>
      <b/>
      <sz val="12"/>
      <color theme="1"/>
      <name val="Calibri"/>
      <family val="2"/>
      <charset val="238"/>
      <scheme val="minor"/>
    </font>
    <font>
      <sz val="10"/>
      <color theme="4" tint="-0.249977111117893"/>
      <name val="Tahoma"/>
      <family val="2"/>
      <charset val="238"/>
    </font>
    <font>
      <b/>
      <sz val="10"/>
      <color theme="4" tint="-0.249977111117893"/>
      <name val="Tahoma"/>
      <family val="2"/>
      <charset val="238"/>
    </font>
    <font>
      <sz val="10"/>
      <color theme="1"/>
      <name val="Arial"/>
      <family val="2"/>
      <charset val="238"/>
    </font>
    <font>
      <b/>
      <sz val="11"/>
      <name val="Tahoma"/>
      <family val="2"/>
      <charset val="238"/>
    </font>
    <font>
      <b/>
      <i/>
      <sz val="10"/>
      <color theme="1"/>
      <name val="Tahoma"/>
      <family val="2"/>
      <charset val="238"/>
    </font>
    <font>
      <i/>
      <sz val="10"/>
      <name val="Tahoma"/>
      <family val="2"/>
      <charset val="238"/>
    </font>
    <font>
      <sz val="10"/>
      <name val="Tahoma"/>
      <family val="2"/>
      <charset val="238"/>
    </font>
    <font>
      <b/>
      <sz val="10"/>
      <name val="Tahoma"/>
      <family val="2"/>
      <charset val="238"/>
    </font>
    <font>
      <i/>
      <sz val="8"/>
      <name val="Tahoma"/>
      <family val="2"/>
      <charset val="238"/>
    </font>
    <font>
      <b/>
      <u/>
      <sz val="10"/>
      <color theme="1"/>
      <name val="Tahoma"/>
      <family val="2"/>
      <charset val="238"/>
    </font>
    <font>
      <sz val="11"/>
      <name val="Tahoma"/>
      <family val="2"/>
      <charset val="238"/>
    </font>
    <font>
      <b/>
      <u/>
      <sz val="11"/>
      <color theme="0"/>
      <name val="Calibri"/>
      <family val="2"/>
      <charset val="238"/>
      <scheme val="minor"/>
    </font>
    <font>
      <b/>
      <sz val="11"/>
      <color theme="0"/>
      <name val="Calibri"/>
      <family val="2"/>
      <charset val="238"/>
    </font>
    <font>
      <sz val="11"/>
      <color theme="0"/>
      <name val="Tahoma"/>
      <family val="2"/>
      <charset val="238"/>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0"/>
      <color theme="1"/>
      <name val="Calibri"/>
      <family val="2"/>
      <charset val="238"/>
      <scheme val="minor"/>
    </font>
    <font>
      <sz val="11"/>
      <name val="Czcionka tekstu podstawowego"/>
      <family val="2"/>
      <charset val="238"/>
    </font>
    <font>
      <b/>
      <i/>
      <sz val="11"/>
      <color theme="1"/>
      <name val="Tahoma"/>
      <family val="2"/>
      <charset val="238"/>
    </font>
    <font>
      <b/>
      <sz val="14"/>
      <name val="Tahoma"/>
      <family val="2"/>
      <charset val="238"/>
    </font>
    <font>
      <sz val="7"/>
      <name val="Tahoma"/>
      <family val="2"/>
      <charset val="238"/>
    </font>
    <font>
      <b/>
      <u/>
      <sz val="10"/>
      <name val="Tahoma"/>
      <family val="2"/>
      <charset val="238"/>
    </font>
    <font>
      <b/>
      <i/>
      <u/>
      <sz val="10"/>
      <color theme="1"/>
      <name val="Tahoma"/>
      <family val="2"/>
      <charset val="238"/>
    </font>
    <font>
      <b/>
      <i/>
      <u/>
      <sz val="10"/>
      <name val="Tahoma"/>
      <family val="2"/>
      <charset val="238"/>
    </font>
    <font>
      <b/>
      <i/>
      <sz val="10"/>
      <name val="Tahoma"/>
      <family val="2"/>
      <charset val="238"/>
    </font>
    <font>
      <i/>
      <sz val="12"/>
      <color theme="1"/>
      <name val="Calibri"/>
      <family val="2"/>
      <charset val="238"/>
      <scheme val="minor"/>
    </font>
    <font>
      <sz val="10"/>
      <name val="Arial CE"/>
      <charset val="238"/>
    </font>
    <font>
      <sz val="10"/>
      <name val="MS Sans Serif"/>
      <family val="2"/>
      <charset val="238"/>
    </font>
    <font>
      <sz val="10"/>
      <name val="Courier"/>
      <family val="3"/>
    </font>
    <font>
      <sz val="10"/>
      <color rgb="FF000000"/>
      <name val="Arial"/>
      <family val="2"/>
      <charset val="238"/>
    </font>
    <font>
      <sz val="12"/>
      <color theme="1"/>
      <name val="Calibri"/>
      <family val="2"/>
      <charset val="238"/>
      <scheme val="minor"/>
    </font>
    <font>
      <sz val="11"/>
      <color theme="1"/>
      <name val="Czcionka tekstu podstawowego"/>
    </font>
    <font>
      <sz val="11"/>
      <color rgb="FF000000"/>
      <name val="Czcionka tekstu podstawowego"/>
    </font>
  </fonts>
  <fills count="7">
    <fill>
      <patternFill patternType="none"/>
    </fill>
    <fill>
      <patternFill patternType="gray125"/>
    </fill>
    <fill>
      <patternFill patternType="solid">
        <fgColor rgb="FFFFC000"/>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0" tint="-4.9989318521683403E-2"/>
        <bgColor indexed="64"/>
      </patternFill>
    </fill>
    <fill>
      <patternFill patternType="solid">
        <fgColor theme="5" tint="0.79998168889431442"/>
        <bgColor indexed="64"/>
      </patternFill>
    </fill>
  </fills>
  <borders count="12">
    <border>
      <left/>
      <right/>
      <top/>
      <bottom/>
      <diagonal/>
    </border>
    <border>
      <left/>
      <right/>
      <top/>
      <bottom style="medium">
        <color indexed="64"/>
      </bottom>
      <diagonal/>
    </border>
    <border>
      <left/>
      <right/>
      <top/>
      <bottom style="double">
        <color indexed="64"/>
      </bottom>
      <diagonal/>
    </border>
    <border>
      <left/>
      <right/>
      <top/>
      <bottom style="thin">
        <color indexed="64"/>
      </bottom>
      <diagonal/>
    </border>
    <border>
      <left/>
      <right/>
      <top/>
      <bottom style="hair">
        <color indexed="64"/>
      </bottom>
      <diagonal/>
    </border>
    <border>
      <left/>
      <right/>
      <top style="thin">
        <color indexed="64"/>
      </top>
      <bottom style="double">
        <color indexed="64"/>
      </bottom>
      <diagonal/>
    </border>
    <border>
      <left/>
      <right style="thick">
        <color theme="0"/>
      </right>
      <top/>
      <bottom style="thin">
        <color theme="8" tint="-0.24994659260841701"/>
      </bottom>
      <diagonal/>
    </border>
    <border>
      <left/>
      <right/>
      <top/>
      <bottom style="thin">
        <color theme="8" tint="-0.24994659260841701"/>
      </bottom>
      <diagonal/>
    </border>
    <border>
      <left style="thick">
        <color theme="0"/>
      </left>
      <right style="thick">
        <color theme="0"/>
      </right>
      <top/>
      <bottom style="thin">
        <color theme="8" tint="-0.24994659260841701"/>
      </bottom>
      <diagonal/>
    </border>
    <border>
      <left style="thick">
        <color theme="0"/>
      </left>
      <right/>
      <top/>
      <bottom style="thin">
        <color theme="8" tint="-0.24994659260841701"/>
      </bottom>
      <diagonal/>
    </border>
    <border>
      <left/>
      <right/>
      <top style="thin">
        <color indexed="64"/>
      </top>
      <bottom/>
      <diagonal/>
    </border>
    <border>
      <left style="thick">
        <color theme="0"/>
      </left>
      <right style="thick">
        <color theme="0"/>
      </right>
      <top/>
      <bottom/>
      <diagonal/>
    </border>
  </borders>
  <cellStyleXfs count="9">
    <xf numFmtId="0" fontId="0" fillId="0" borderId="0"/>
    <xf numFmtId="164"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14" fontId="44" fillId="0" borderId="0" applyProtection="0">
      <alignment vertical="center"/>
    </xf>
    <xf numFmtId="0" fontId="45" fillId="0" borderId="0"/>
    <xf numFmtId="14" fontId="46" fillId="0" borderId="0" applyProtection="0">
      <alignment vertical="center"/>
    </xf>
    <xf numFmtId="0" fontId="1" fillId="0" borderId="0"/>
    <xf numFmtId="164" fontId="1" fillId="0" borderId="0" applyFont="0" applyFill="0" applyBorder="0" applyAlignment="0" applyProtection="0"/>
  </cellStyleXfs>
  <cellXfs count="259">
    <xf numFmtId="0" fontId="0" fillId="0" borderId="0" xfId="0"/>
    <xf numFmtId="0" fontId="4" fillId="0" borderId="0" xfId="0" applyFont="1"/>
    <xf numFmtId="0" fontId="5" fillId="0" borderId="0" xfId="0" applyFont="1" applyAlignment="1">
      <alignment vertical="top" wrapText="1"/>
    </xf>
    <xf numFmtId="0" fontId="7" fillId="0" borderId="0" xfId="0" applyFont="1"/>
    <xf numFmtId="0" fontId="4" fillId="0" borderId="0" xfId="0" applyFont="1" applyBorder="1"/>
    <xf numFmtId="0" fontId="6" fillId="0" borderId="0" xfId="0" applyFont="1" applyAlignment="1">
      <alignment vertical="top" wrapText="1"/>
    </xf>
    <xf numFmtId="0" fontId="4" fillId="0" borderId="0" xfId="0" applyFont="1" applyBorder="1" applyAlignment="1">
      <alignment vertical="top"/>
    </xf>
    <xf numFmtId="0" fontId="5" fillId="0" borderId="0" xfId="0" applyFont="1" applyBorder="1" applyAlignment="1">
      <alignment horizontal="right" vertical="top" wrapText="1"/>
    </xf>
    <xf numFmtId="0" fontId="4" fillId="0" borderId="0" xfId="0" applyFont="1" applyAlignment="1">
      <alignment vertical="top"/>
    </xf>
    <xf numFmtId="3" fontId="5" fillId="0" borderId="0" xfId="0" applyNumberFormat="1" applyFont="1" applyBorder="1" applyAlignment="1">
      <alignment horizontal="right" vertical="top" wrapText="1"/>
    </xf>
    <xf numFmtId="3" fontId="6" fillId="0" borderId="0" xfId="0" applyNumberFormat="1" applyFont="1" applyBorder="1" applyAlignment="1">
      <alignment horizontal="right" vertical="top" wrapText="1"/>
    </xf>
    <xf numFmtId="0" fontId="10" fillId="0" borderId="0" xfId="0" applyFont="1" applyAlignment="1">
      <alignment vertical="top" wrapText="1"/>
    </xf>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0" fontId="9" fillId="0" borderId="0" xfId="0" applyFont="1"/>
    <xf numFmtId="165" fontId="5" fillId="0" borderId="2" xfId="1" applyNumberFormat="1" applyFont="1" applyFill="1" applyBorder="1" applyAlignment="1">
      <alignment vertical="top"/>
    </xf>
    <xf numFmtId="166" fontId="6" fillId="0" borderId="0" xfId="1" applyNumberFormat="1" applyFont="1" applyFill="1" applyBorder="1" applyAlignment="1">
      <alignment vertical="top"/>
    </xf>
    <xf numFmtId="0" fontId="6" fillId="0" borderId="0" xfId="0" applyFont="1" applyAlignment="1">
      <alignment wrapText="1"/>
    </xf>
    <xf numFmtId="0" fontId="12" fillId="0" borderId="0" xfId="0" applyFont="1"/>
    <xf numFmtId="165" fontId="5" fillId="0" borderId="4" xfId="1" applyNumberFormat="1" applyFont="1" applyFill="1" applyBorder="1" applyAlignment="1">
      <alignment vertical="top"/>
    </xf>
    <xf numFmtId="0" fontId="9" fillId="2" borderId="0" xfId="0" applyFont="1" applyFill="1" applyAlignment="1">
      <alignment vertical="center"/>
    </xf>
    <xf numFmtId="0" fontId="4" fillId="0" borderId="0" xfId="0" applyFont="1" applyAlignment="1">
      <alignment vertical="center"/>
    </xf>
    <xf numFmtId="0" fontId="4" fillId="3" borderId="0" xfId="0" applyFont="1" applyFill="1" applyAlignment="1">
      <alignment vertical="center"/>
    </xf>
    <xf numFmtId="0" fontId="3" fillId="0" borderId="0" xfId="2" applyFill="1" applyAlignment="1" applyProtection="1"/>
    <xf numFmtId="0" fontId="11" fillId="0" borderId="0" xfId="0" applyFont="1" applyFill="1" applyBorder="1" applyAlignment="1">
      <alignment horizontal="right" vertical="top" wrapText="1"/>
    </xf>
    <xf numFmtId="0" fontId="4" fillId="0" borderId="0" xfId="0" applyFont="1" applyFill="1" applyBorder="1"/>
    <xf numFmtId="0" fontId="4" fillId="0" borderId="0" xfId="0" applyFont="1" applyFill="1" applyBorder="1" applyAlignment="1">
      <alignment vertical="top"/>
    </xf>
    <xf numFmtId="165" fontId="5" fillId="0" borderId="0" xfId="0" applyNumberFormat="1" applyFont="1" applyFill="1" applyBorder="1" applyAlignment="1">
      <alignment horizontal="right" vertical="top" wrapText="1"/>
    </xf>
    <xf numFmtId="0" fontId="4" fillId="0" borderId="0" xfId="0" applyFont="1" applyFill="1"/>
    <xf numFmtId="0" fontId="4" fillId="0" borderId="0" xfId="0" applyFont="1" applyFill="1" applyAlignment="1">
      <alignment vertical="top"/>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6" fontId="6" fillId="0" borderId="0" xfId="1" applyNumberFormat="1" applyFont="1" applyFill="1" applyBorder="1" applyAlignment="1">
      <alignment horizontal="right" vertical="top"/>
    </xf>
    <xf numFmtId="167" fontId="5" fillId="0" borderId="0" xfId="1" applyNumberFormat="1" applyFont="1" applyFill="1" applyBorder="1" applyAlignment="1">
      <alignment vertical="top"/>
    </xf>
    <xf numFmtId="167" fontId="6" fillId="0" borderId="0" xfId="1" applyNumberFormat="1" applyFont="1" applyFill="1" applyBorder="1" applyAlignment="1">
      <alignment vertical="top"/>
    </xf>
    <xf numFmtId="167" fontId="5" fillId="0" borderId="3" xfId="1" applyNumberFormat="1" applyFont="1" applyFill="1" applyBorder="1" applyAlignment="1">
      <alignment vertical="top"/>
    </xf>
    <xf numFmtId="167" fontId="5" fillId="0" borderId="2" xfId="1" applyNumberFormat="1" applyFont="1" applyFill="1" applyBorder="1" applyAlignment="1">
      <alignment vertical="top"/>
    </xf>
    <xf numFmtId="165" fontId="4" fillId="0" borderId="0" xfId="0" applyNumberFormat="1" applyFont="1"/>
    <xf numFmtId="0" fontId="14" fillId="0" borderId="0" xfId="0" applyFont="1"/>
    <xf numFmtId="0" fontId="4" fillId="0" borderId="0" xfId="0" applyFont="1" applyAlignment="1">
      <alignment horizontal="right"/>
    </xf>
    <xf numFmtId="165" fontId="6" fillId="0" borderId="5" xfId="1" applyNumberFormat="1" applyFont="1" applyFill="1" applyBorder="1" applyAlignment="1">
      <alignment horizontal="right" vertical="top"/>
    </xf>
    <xf numFmtId="167" fontId="5" fillId="0" borderId="0" xfId="1" applyNumberFormat="1" applyFont="1" applyFill="1" applyBorder="1" applyAlignment="1">
      <alignment horizontal="right" vertical="top"/>
    </xf>
    <xf numFmtId="167" fontId="6" fillId="0" borderId="0" xfId="1" applyNumberFormat="1" applyFont="1" applyFill="1" applyBorder="1" applyAlignment="1">
      <alignment horizontal="right" vertical="top"/>
    </xf>
    <xf numFmtId="167" fontId="6" fillId="0" borderId="5" xfId="1" applyNumberFormat="1" applyFont="1" applyFill="1" applyBorder="1" applyAlignment="1">
      <alignment horizontal="right" vertical="top"/>
    </xf>
    <xf numFmtId="0" fontId="5" fillId="0" borderId="0" xfId="0" applyFont="1" applyAlignment="1">
      <alignment horizontal="center"/>
    </xf>
    <xf numFmtId="165" fontId="5" fillId="0" borderId="1" xfId="1" applyNumberFormat="1" applyFont="1" applyFill="1" applyBorder="1" applyAlignment="1">
      <alignment horizontal="right" vertical="top"/>
    </xf>
    <xf numFmtId="0" fontId="15" fillId="0" borderId="0" xfId="2" applyFont="1" applyFill="1" applyAlignment="1" applyProtection="1"/>
    <xf numFmtId="165" fontId="16" fillId="0" borderId="0" xfId="1" applyNumberFormat="1" applyFont="1" applyFill="1" applyBorder="1" applyAlignment="1">
      <alignment horizontal="right" vertical="top"/>
    </xf>
    <xf numFmtId="0" fontId="16" fillId="0" borderId="0" xfId="0" applyFont="1"/>
    <xf numFmtId="167" fontId="16" fillId="0" borderId="0" xfId="1" applyNumberFormat="1" applyFont="1" applyFill="1" applyBorder="1" applyAlignment="1">
      <alignment vertical="top"/>
    </xf>
    <xf numFmtId="0" fontId="17" fillId="0" borderId="0" xfId="0" applyFont="1" applyAlignment="1">
      <alignment vertical="top" wrapText="1"/>
    </xf>
    <xf numFmtId="9" fontId="4" fillId="0" borderId="0" xfId="3" applyFont="1"/>
    <xf numFmtId="0" fontId="19" fillId="0" borderId="0" xfId="0" applyFont="1" applyAlignment="1">
      <alignment horizontal="justify"/>
    </xf>
    <xf numFmtId="165" fontId="0" fillId="0" borderId="0" xfId="0" applyNumberFormat="1"/>
    <xf numFmtId="0" fontId="19" fillId="0" borderId="0" xfId="0" applyFont="1"/>
    <xf numFmtId="49" fontId="5" fillId="0" borderId="0" xfId="0" applyNumberFormat="1" applyFont="1" applyAlignment="1">
      <alignment horizontal="left" vertical="top" wrapText="1" indent="1"/>
    </xf>
    <xf numFmtId="49" fontId="5" fillId="0" borderId="0" xfId="0" applyNumberFormat="1" applyFont="1" applyAlignment="1">
      <alignment horizontal="left" vertical="top" wrapText="1" indent="3"/>
    </xf>
    <xf numFmtId="49" fontId="6" fillId="0" borderId="0" xfId="0" applyNumberFormat="1" applyFont="1" applyAlignment="1">
      <alignment vertical="top" wrapText="1"/>
    </xf>
    <xf numFmtId="0" fontId="13" fillId="0" borderId="0" xfId="0" applyFont="1"/>
    <xf numFmtId="168" fontId="5" fillId="0" borderId="0" xfId="1" applyNumberFormat="1" applyFont="1" applyFill="1" applyBorder="1" applyAlignment="1">
      <alignment horizontal="right" vertical="top"/>
    </xf>
    <xf numFmtId="49" fontId="18" fillId="0" borderId="0" xfId="0" applyNumberFormat="1" applyFont="1" applyAlignment="1">
      <alignment vertical="top" wrapText="1"/>
    </xf>
    <xf numFmtId="0" fontId="9" fillId="0" borderId="0" xfId="0" applyFont="1" applyAlignment="1">
      <alignment horizontal="right"/>
    </xf>
    <xf numFmtId="165" fontId="10" fillId="0" borderId="3" xfId="1" applyNumberFormat="1" applyFont="1" applyFill="1" applyBorder="1" applyAlignment="1">
      <alignment horizontal="right" vertical="top"/>
    </xf>
    <xf numFmtId="0" fontId="22" fillId="0" borderId="0" xfId="0" applyFont="1" applyAlignment="1">
      <alignment vertical="top" wrapText="1"/>
    </xf>
    <xf numFmtId="0" fontId="23" fillId="0" borderId="0" xfId="0" applyFont="1" applyAlignment="1">
      <alignment vertical="top" wrapText="1"/>
    </xf>
    <xf numFmtId="0" fontId="22" fillId="0" borderId="0" xfId="0" applyFont="1" applyAlignment="1">
      <alignment horizontal="left" vertical="top" wrapText="1" indent="1"/>
    </xf>
    <xf numFmtId="165" fontId="7" fillId="0" borderId="0" xfId="0" applyNumberFormat="1" applyFont="1"/>
    <xf numFmtId="0" fontId="19" fillId="0" borderId="0" xfId="0" applyFont="1" applyAlignment="1">
      <alignment horizontal="right" wrapText="1"/>
    </xf>
    <xf numFmtId="165" fontId="16" fillId="0" borderId="3" xfId="1" applyNumberFormat="1" applyFont="1" applyFill="1" applyBorder="1" applyAlignment="1">
      <alignment horizontal="right" vertical="top"/>
    </xf>
    <xf numFmtId="0" fontId="16" fillId="0" borderId="0" xfId="0" applyFont="1" applyAlignment="1">
      <alignment horizontal="right"/>
    </xf>
    <xf numFmtId="0" fontId="0" fillId="0" borderId="0" xfId="0" applyAlignment="1">
      <alignment horizontal="right"/>
    </xf>
    <xf numFmtId="167" fontId="5" fillId="0" borderId="2" xfId="1" applyNumberFormat="1" applyFont="1" applyFill="1" applyBorder="1" applyAlignment="1">
      <alignment horizontal="right" vertical="top"/>
    </xf>
    <xf numFmtId="167" fontId="16" fillId="0" borderId="0" xfId="1" applyNumberFormat="1" applyFont="1" applyFill="1" applyBorder="1" applyAlignment="1">
      <alignment horizontal="right" vertical="top"/>
    </xf>
    <xf numFmtId="49" fontId="5" fillId="0" borderId="0" xfId="0" applyNumberFormat="1" applyFont="1" applyAlignment="1">
      <alignment horizontal="left" vertical="top" wrapText="1" indent="2"/>
    </xf>
    <xf numFmtId="0" fontId="13" fillId="0" borderId="0" xfId="0" applyFont="1" applyAlignment="1">
      <alignment horizontal="right"/>
    </xf>
    <xf numFmtId="0" fontId="27" fillId="0" borderId="0" xfId="0" applyFont="1"/>
    <xf numFmtId="0" fontId="30" fillId="0" borderId="0" xfId="0" applyFont="1"/>
    <xf numFmtId="0" fontId="27" fillId="5" borderId="0" xfId="0" applyFont="1" applyFill="1"/>
    <xf numFmtId="0" fontId="23" fillId="5" borderId="0" xfId="0" applyFont="1" applyFill="1" applyAlignment="1">
      <alignment vertical="top" wrapText="1"/>
    </xf>
    <xf numFmtId="0" fontId="24" fillId="5" borderId="0" xfId="0" applyFont="1" applyFill="1" applyAlignment="1">
      <alignment vertical="top" wrapText="1"/>
    </xf>
    <xf numFmtId="0" fontId="29" fillId="4" borderId="8" xfId="0" applyFont="1" applyFill="1" applyBorder="1" applyAlignment="1">
      <alignment horizontal="center" vertical="center" wrapText="1"/>
    </xf>
    <xf numFmtId="165" fontId="24" fillId="0" borderId="5" xfId="1" applyNumberFormat="1" applyFont="1" applyFill="1" applyBorder="1" applyAlignment="1">
      <alignment horizontal="right" vertical="top"/>
    </xf>
    <xf numFmtId="165" fontId="24" fillId="0" borderId="0" xfId="1" applyNumberFormat="1" applyFont="1" applyFill="1" applyBorder="1" applyAlignment="1">
      <alignment horizontal="right" vertical="top"/>
    </xf>
    <xf numFmtId="0" fontId="20" fillId="0" borderId="0" xfId="0" applyFont="1"/>
    <xf numFmtId="165" fontId="23" fillId="0" borderId="0" xfId="1" applyNumberFormat="1" applyFont="1" applyFill="1" applyBorder="1" applyAlignment="1">
      <alignment horizontal="right" vertical="top"/>
    </xf>
    <xf numFmtId="165" fontId="23" fillId="0" borderId="3" xfId="1" applyNumberFormat="1" applyFont="1" applyFill="1" applyBorder="1" applyAlignment="1">
      <alignment horizontal="right" vertical="top"/>
    </xf>
    <xf numFmtId="0" fontId="27" fillId="0" borderId="0" xfId="0" applyFont="1" applyFill="1" applyBorder="1" applyAlignment="1">
      <alignment vertical="top"/>
    </xf>
    <xf numFmtId="0" fontId="27" fillId="0" borderId="0" xfId="0" applyFont="1" applyBorder="1" applyAlignment="1">
      <alignment vertical="top"/>
    </xf>
    <xf numFmtId="0" fontId="23" fillId="0" borderId="0" xfId="0" applyFont="1" applyBorder="1" applyAlignment="1">
      <alignment horizontal="right" vertical="top" wrapText="1"/>
    </xf>
    <xf numFmtId="0" fontId="23" fillId="5" borderId="0" xfId="0" applyFont="1" applyFill="1" applyAlignment="1">
      <alignment horizontal="left" vertical="top" wrapText="1" indent="1"/>
    </xf>
    <xf numFmtId="0" fontId="24" fillId="5" borderId="0" xfId="0" applyFont="1" applyFill="1" applyAlignment="1">
      <alignment horizontal="left" vertical="top" wrapText="1" indent="1"/>
    </xf>
    <xf numFmtId="0" fontId="28" fillId="4" borderId="7" xfId="0" applyFont="1" applyFill="1" applyBorder="1" applyAlignment="1">
      <alignment horizontal="left" vertical="center" indent="1"/>
    </xf>
    <xf numFmtId="0" fontId="4" fillId="0" borderId="0" xfId="0" applyFont="1" applyBorder="1" applyAlignment="1">
      <alignment horizontal="center"/>
    </xf>
    <xf numFmtId="0" fontId="4" fillId="0" borderId="0" xfId="0" applyFont="1" applyAlignment="1">
      <alignment horizontal="left" indent="1"/>
    </xf>
    <xf numFmtId="0" fontId="27" fillId="5" borderId="0" xfId="0" applyFont="1" applyFill="1" applyAlignment="1">
      <alignment horizontal="left" indent="1"/>
    </xf>
    <xf numFmtId="0" fontId="5" fillId="0" borderId="0" xfId="0" applyFont="1" applyAlignment="1">
      <alignment horizontal="left" vertical="top" wrapText="1" indent="1"/>
    </xf>
    <xf numFmtId="0" fontId="6" fillId="0" borderId="0" xfId="0" applyFont="1" applyAlignment="1">
      <alignment horizontal="left" vertical="top" wrapText="1" indent="1"/>
    </xf>
    <xf numFmtId="0" fontId="10" fillId="0" borderId="0" xfId="0" applyFont="1" applyAlignment="1">
      <alignment horizontal="left" vertical="top" wrapText="1" indent="1"/>
    </xf>
    <xf numFmtId="0" fontId="28" fillId="4" borderId="7" xfId="0" applyFont="1" applyFill="1" applyBorder="1" applyAlignment="1">
      <alignment vertical="center" wrapText="1"/>
    </xf>
    <xf numFmtId="0" fontId="28" fillId="4" borderId="7" xfId="0" applyFont="1" applyFill="1" applyBorder="1" applyAlignment="1">
      <alignment horizontal="left" vertical="center" wrapText="1" indent="1"/>
    </xf>
    <xf numFmtId="0" fontId="27" fillId="0" borderId="0" xfId="0" applyFont="1" applyAlignment="1">
      <alignment horizontal="left" indent="1"/>
    </xf>
    <xf numFmtId="0" fontId="24" fillId="0" borderId="0" xfId="0" applyFont="1" applyAlignment="1">
      <alignment horizontal="left" vertical="top" wrapText="1" indent="1"/>
    </xf>
    <xf numFmtId="0" fontId="23" fillId="0" borderId="0" xfId="0" applyFont="1" applyAlignment="1">
      <alignment horizontal="left" vertical="top" wrapText="1" indent="1"/>
    </xf>
    <xf numFmtId="0" fontId="31" fillId="0" borderId="0" xfId="0" applyFont="1"/>
    <xf numFmtId="0" fontId="32" fillId="0" borderId="0" xfId="0" applyFont="1" applyAlignment="1">
      <alignment vertical="top" wrapText="1"/>
    </xf>
    <xf numFmtId="0" fontId="33" fillId="5" borderId="0" xfId="0" applyFont="1" applyFill="1" applyAlignment="1">
      <alignment vertical="top" wrapText="1"/>
    </xf>
    <xf numFmtId="165" fontId="32" fillId="0" borderId="0" xfId="1" applyNumberFormat="1" applyFont="1" applyFill="1" applyBorder="1" applyAlignment="1">
      <alignment horizontal="right" vertical="top"/>
    </xf>
    <xf numFmtId="0" fontId="32" fillId="0" borderId="0" xfId="0" applyFont="1"/>
    <xf numFmtId="0" fontId="36" fillId="0" borderId="0" xfId="0" applyFont="1"/>
    <xf numFmtId="0" fontId="37" fillId="0" borderId="0" xfId="0" applyFont="1"/>
    <xf numFmtId="0" fontId="20" fillId="2" borderId="0" xfId="0" applyFont="1" applyFill="1" applyAlignment="1">
      <alignment vertical="center"/>
    </xf>
    <xf numFmtId="0" fontId="27" fillId="3" borderId="0" xfId="0" applyFont="1" applyFill="1" applyAlignment="1">
      <alignment vertical="center"/>
    </xf>
    <xf numFmtId="0" fontId="27" fillId="0" borderId="0" xfId="0" applyFont="1" applyAlignment="1">
      <alignment vertical="center"/>
    </xf>
    <xf numFmtId="0" fontId="20" fillId="2" borderId="0" xfId="0" applyFont="1" applyFill="1" applyAlignment="1">
      <alignment horizontal="center" wrapText="1"/>
    </xf>
    <xf numFmtId="0" fontId="4" fillId="0" borderId="0" xfId="0" applyFont="1" applyAlignment="1">
      <alignment horizontal="left" vertical="top" indent="1"/>
    </xf>
    <xf numFmtId="0" fontId="25" fillId="0" borderId="0" xfId="0" applyFont="1" applyAlignment="1">
      <alignment horizontal="left" vertical="top" wrapText="1" indent="1"/>
    </xf>
    <xf numFmtId="0" fontId="8" fillId="0" borderId="0" xfId="0" applyFont="1" applyAlignment="1">
      <alignment horizontal="left" vertical="top" wrapText="1" indent="1"/>
    </xf>
    <xf numFmtId="0" fontId="23" fillId="5" borderId="0" xfId="0" applyFont="1" applyFill="1" applyAlignment="1">
      <alignment horizontal="left" vertical="top" wrapText="1" indent="5"/>
    </xf>
    <xf numFmtId="0" fontId="27" fillId="5" borderId="0" xfId="0" applyFont="1" applyFill="1" applyAlignment="1">
      <alignment horizontal="left" vertical="top" indent="1"/>
    </xf>
    <xf numFmtId="0" fontId="25" fillId="5" borderId="0" xfId="0" applyFont="1" applyFill="1" applyAlignment="1">
      <alignment horizontal="left" vertical="top" wrapText="1" indent="1"/>
    </xf>
    <xf numFmtId="0" fontId="40" fillId="0" borderId="0" xfId="0" applyFont="1" applyAlignment="1">
      <alignment horizontal="left" vertical="top" wrapText="1" indent="1"/>
    </xf>
    <xf numFmtId="0" fontId="41" fillId="5" borderId="0" xfId="0" applyFont="1" applyFill="1" applyAlignment="1">
      <alignment horizontal="left" vertical="top" wrapText="1" indent="1"/>
    </xf>
    <xf numFmtId="165" fontId="10" fillId="0" borderId="0" xfId="1" applyNumberFormat="1" applyFont="1" applyFill="1" applyBorder="1" applyAlignment="1">
      <alignment vertical="top"/>
    </xf>
    <xf numFmtId="0" fontId="22" fillId="5" borderId="0" xfId="0" applyFont="1" applyFill="1" applyAlignment="1">
      <alignment horizontal="left" vertical="top" wrapText="1" indent="1"/>
    </xf>
    <xf numFmtId="165" fontId="10" fillId="0" borderId="2" xfId="1" applyNumberFormat="1" applyFont="1" applyFill="1" applyBorder="1" applyAlignment="1">
      <alignment horizontal="right" vertical="top"/>
    </xf>
    <xf numFmtId="0" fontId="21" fillId="0" borderId="0" xfId="0" applyFont="1" applyAlignment="1">
      <alignment horizontal="left" vertical="top" wrapText="1" indent="1"/>
    </xf>
    <xf numFmtId="0" fontId="42" fillId="5" borderId="0" xfId="0" applyFont="1" applyFill="1" applyAlignment="1">
      <alignment horizontal="left" vertical="top" wrapText="1" indent="1"/>
    </xf>
    <xf numFmtId="165" fontId="21" fillId="0" borderId="0" xfId="1" applyNumberFormat="1" applyFont="1" applyFill="1" applyBorder="1" applyAlignment="1">
      <alignment horizontal="right" vertical="top"/>
    </xf>
    <xf numFmtId="0" fontId="4" fillId="5" borderId="0" xfId="0" applyFont="1" applyFill="1" applyAlignment="1">
      <alignment horizontal="left" indent="1"/>
    </xf>
    <xf numFmtId="0" fontId="40" fillId="0" borderId="0" xfId="0" applyFont="1" applyAlignment="1">
      <alignment horizontal="left" indent="1"/>
    </xf>
    <xf numFmtId="0" fontId="41" fillId="5" borderId="0" xfId="0" applyFont="1" applyFill="1" applyAlignment="1">
      <alignment horizontal="left" indent="1"/>
    </xf>
    <xf numFmtId="0" fontId="14" fillId="0" borderId="0" xfId="0" applyFont="1" applyFill="1" applyAlignment="1">
      <alignment vertical="top"/>
    </xf>
    <xf numFmtId="165" fontId="10" fillId="0" borderId="0" xfId="1" applyNumberFormat="1" applyFont="1" applyFill="1" applyBorder="1" applyAlignment="1">
      <alignment horizontal="right" vertical="top"/>
    </xf>
    <xf numFmtId="165" fontId="43" fillId="0" borderId="0" xfId="1" applyNumberFormat="1" applyFont="1" applyFill="1" applyBorder="1" applyAlignment="1">
      <alignment horizontal="right" vertical="top"/>
    </xf>
    <xf numFmtId="49" fontId="23" fillId="5" borderId="0" xfId="0" applyNumberFormat="1" applyFont="1" applyFill="1" applyAlignment="1">
      <alignment horizontal="left" vertical="top" wrapText="1" indent="1"/>
    </xf>
    <xf numFmtId="49" fontId="23" fillId="5" borderId="0" xfId="0" applyNumberFormat="1" applyFont="1" applyFill="1" applyAlignment="1">
      <alignment horizontal="left" vertical="top" wrapText="1" indent="2"/>
    </xf>
    <xf numFmtId="49" fontId="23" fillId="5" borderId="0" xfId="0" applyNumberFormat="1" applyFont="1" applyFill="1" applyAlignment="1">
      <alignment horizontal="left" vertical="top" wrapText="1" indent="4"/>
    </xf>
    <xf numFmtId="49" fontId="24" fillId="5" borderId="0" xfId="0" applyNumberFormat="1" applyFont="1" applyFill="1" applyAlignment="1">
      <alignment horizontal="left" vertical="top" wrapText="1" indent="1"/>
    </xf>
    <xf numFmtId="49" fontId="41" fillId="5" borderId="0" xfId="0" applyNumberFormat="1" applyFont="1" applyFill="1" applyAlignment="1">
      <alignment horizontal="left" vertical="top" wrapText="1" indent="1"/>
    </xf>
    <xf numFmtId="49" fontId="22" fillId="5" borderId="0" xfId="0" applyNumberFormat="1" applyFont="1" applyFill="1" applyAlignment="1">
      <alignment horizontal="left" vertical="top" wrapText="1" indent="1"/>
    </xf>
    <xf numFmtId="49" fontId="5" fillId="0" borderId="0" xfId="0" applyNumberFormat="1" applyFont="1" applyAlignment="1">
      <alignment horizontal="left" vertical="top" wrapText="1" indent="4"/>
    </xf>
    <xf numFmtId="49" fontId="6" fillId="0" borderId="0" xfId="0" applyNumberFormat="1" applyFont="1" applyAlignment="1">
      <alignment horizontal="left" vertical="top" wrapText="1" indent="1"/>
    </xf>
    <xf numFmtId="49" fontId="40" fillId="0" borderId="0" xfId="0" applyNumberFormat="1" applyFont="1" applyAlignment="1">
      <alignment horizontal="left" vertical="top" wrapText="1" indent="1"/>
    </xf>
    <xf numFmtId="49" fontId="10" fillId="0" borderId="0" xfId="0" applyNumberFormat="1" applyFont="1" applyAlignment="1">
      <alignment horizontal="left" vertical="top" wrapText="1" indent="1"/>
    </xf>
    <xf numFmtId="0" fontId="0" fillId="0" borderId="0" xfId="0" applyAlignment="1">
      <alignment horizontal="left" indent="1"/>
    </xf>
    <xf numFmtId="49" fontId="21" fillId="0" borderId="0" xfId="0" applyNumberFormat="1" applyFont="1" applyAlignment="1">
      <alignment horizontal="left" vertical="top" wrapText="1" indent="1"/>
    </xf>
    <xf numFmtId="0" fontId="35" fillId="5" borderId="0" xfId="0" applyFont="1" applyFill="1" applyAlignment="1">
      <alignment horizontal="left" indent="1"/>
    </xf>
    <xf numFmtId="49" fontId="39" fillId="5" borderId="0" xfId="0" applyNumberFormat="1" applyFont="1" applyFill="1" applyAlignment="1">
      <alignment horizontal="left" vertical="top" wrapText="1" indent="1"/>
    </xf>
    <xf numFmtId="49" fontId="26" fillId="0" borderId="0" xfId="0" applyNumberFormat="1" applyFont="1" applyAlignment="1">
      <alignment horizontal="left" vertical="top" wrapText="1" indent="1"/>
    </xf>
    <xf numFmtId="49" fontId="24" fillId="5" borderId="0" xfId="0" applyNumberFormat="1" applyFont="1" applyFill="1" applyAlignment="1">
      <alignment horizontal="left" vertical="top" wrapText="1" indent="3"/>
    </xf>
    <xf numFmtId="49" fontId="23" fillId="5" borderId="0" xfId="0" applyNumberFormat="1" applyFont="1" applyFill="1" applyAlignment="1">
      <alignment horizontal="left" vertical="top" wrapText="1" indent="3"/>
    </xf>
    <xf numFmtId="49" fontId="42" fillId="5" borderId="0" xfId="0" applyNumberFormat="1" applyFont="1" applyFill="1" applyAlignment="1">
      <alignment horizontal="left" vertical="top" wrapText="1" indent="1"/>
    </xf>
    <xf numFmtId="49" fontId="6" fillId="0" borderId="0" xfId="0" applyNumberFormat="1" applyFont="1" applyAlignment="1">
      <alignment horizontal="left" vertical="top" wrapText="1" indent="3"/>
    </xf>
    <xf numFmtId="0" fontId="22" fillId="0" borderId="0" xfId="0" applyFont="1" applyAlignment="1">
      <alignment horizontal="left" vertical="top" wrapText="1" indent="2"/>
    </xf>
    <xf numFmtId="165" fontId="5" fillId="0" borderId="0" xfId="1" applyNumberFormat="1" applyFont="1" applyFill="1" applyBorder="1" applyAlignment="1">
      <alignment horizontal="center" vertical="top"/>
    </xf>
    <xf numFmtId="165" fontId="20" fillId="0" borderId="0" xfId="0" applyNumberFormat="1" applyFont="1"/>
    <xf numFmtId="0" fontId="0" fillId="0" borderId="0" xfId="0"/>
    <xf numFmtId="165" fontId="5" fillId="0" borderId="0" xfId="1" applyNumberFormat="1" applyFont="1" applyFill="1" applyBorder="1" applyAlignment="1">
      <alignment vertical="top"/>
    </xf>
    <xf numFmtId="165" fontId="5" fillId="0" borderId="3" xfId="1" applyNumberFormat="1" applyFont="1" applyFill="1" applyBorder="1" applyAlignment="1">
      <alignment vertical="top"/>
    </xf>
    <xf numFmtId="165" fontId="6" fillId="0" borderId="0" xfId="1" applyNumberFormat="1" applyFont="1" applyFill="1" applyBorder="1" applyAlignment="1">
      <alignment vertical="top"/>
    </xf>
    <xf numFmtId="165" fontId="5" fillId="0" borderId="2" xfId="1" applyNumberFormat="1" applyFont="1" applyFill="1" applyBorder="1" applyAlignment="1">
      <alignment vertical="top"/>
    </xf>
    <xf numFmtId="165" fontId="5" fillId="0" borderId="0" xfId="0" applyNumberFormat="1" applyFont="1" applyFill="1" applyBorder="1" applyAlignment="1">
      <alignment horizontal="right" vertical="top" wrapText="1"/>
    </xf>
    <xf numFmtId="165" fontId="5" fillId="0" borderId="0" xfId="1" applyNumberFormat="1" applyFont="1" applyFill="1" applyBorder="1" applyAlignment="1">
      <alignment horizontal="right" vertical="top"/>
    </xf>
    <xf numFmtId="165" fontId="5" fillId="0" borderId="4" xfId="1"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5" fillId="0" borderId="3" xfId="1" applyNumberFormat="1" applyFont="1" applyFill="1" applyBorder="1" applyAlignment="1">
      <alignment horizontal="right" vertical="top"/>
    </xf>
    <xf numFmtId="165" fontId="5" fillId="0" borderId="2" xfId="1" applyNumberFormat="1" applyFont="1" applyFill="1" applyBorder="1" applyAlignment="1">
      <alignment horizontal="right" vertical="top"/>
    </xf>
    <xf numFmtId="167" fontId="5" fillId="0" borderId="0" xfId="1" applyNumberFormat="1" applyFont="1" applyFill="1" applyBorder="1" applyAlignment="1">
      <alignment vertical="top"/>
    </xf>
    <xf numFmtId="167" fontId="6" fillId="0" borderId="0" xfId="1" applyNumberFormat="1" applyFont="1" applyFill="1" applyBorder="1" applyAlignment="1">
      <alignment vertical="top"/>
    </xf>
    <xf numFmtId="167" fontId="5" fillId="0" borderId="3" xfId="1" applyNumberFormat="1" applyFont="1" applyFill="1" applyBorder="1" applyAlignment="1">
      <alignment vertical="top"/>
    </xf>
    <xf numFmtId="167" fontId="5" fillId="0" borderId="2" xfId="1" applyNumberFormat="1" applyFont="1" applyFill="1" applyBorder="1" applyAlignment="1">
      <alignment vertical="top"/>
    </xf>
    <xf numFmtId="165" fontId="6" fillId="0" borderId="5" xfId="1" applyNumberFormat="1" applyFont="1" applyFill="1" applyBorder="1" applyAlignment="1">
      <alignment horizontal="right" vertical="top"/>
    </xf>
    <xf numFmtId="167" fontId="5" fillId="0" borderId="0" xfId="1" applyNumberFormat="1" applyFont="1" applyFill="1" applyBorder="1" applyAlignment="1">
      <alignment horizontal="right" vertical="top"/>
    </xf>
    <xf numFmtId="167" fontId="5" fillId="0" borderId="3" xfId="1" applyNumberFormat="1" applyFont="1" applyFill="1" applyBorder="1" applyAlignment="1">
      <alignment horizontal="right" vertical="top"/>
    </xf>
    <xf numFmtId="167" fontId="6" fillId="0" borderId="0" xfId="1" applyNumberFormat="1" applyFont="1" applyFill="1" applyBorder="1" applyAlignment="1">
      <alignment horizontal="right" vertical="top"/>
    </xf>
    <xf numFmtId="167" fontId="6" fillId="0" borderId="5" xfId="1" applyNumberFormat="1" applyFont="1" applyFill="1" applyBorder="1" applyAlignment="1">
      <alignment vertical="top"/>
    </xf>
    <xf numFmtId="165" fontId="16" fillId="0" borderId="0" xfId="1" applyNumberFormat="1" applyFont="1" applyFill="1" applyBorder="1" applyAlignment="1">
      <alignment horizontal="right" vertical="top"/>
    </xf>
    <xf numFmtId="165" fontId="16" fillId="0" borderId="0" xfId="1" applyNumberFormat="1" applyFont="1" applyFill="1" applyBorder="1" applyAlignment="1">
      <alignment vertical="top"/>
    </xf>
    <xf numFmtId="167" fontId="16" fillId="0" borderId="0" xfId="1" applyNumberFormat="1" applyFont="1" applyFill="1" applyBorder="1" applyAlignment="1">
      <alignment vertical="top"/>
    </xf>
    <xf numFmtId="165" fontId="16" fillId="0" borderId="3" xfId="1" applyNumberFormat="1" applyFont="1" applyFill="1" applyBorder="1" applyAlignment="1">
      <alignment horizontal="right" vertical="top"/>
    </xf>
    <xf numFmtId="167" fontId="5" fillId="0" borderId="2" xfId="1" applyNumberFormat="1" applyFont="1" applyFill="1" applyBorder="1" applyAlignment="1">
      <alignment horizontal="right" vertical="top"/>
    </xf>
    <xf numFmtId="167" fontId="16" fillId="0" borderId="0" xfId="1" applyNumberFormat="1" applyFont="1" applyFill="1" applyBorder="1" applyAlignment="1">
      <alignment horizontal="right" vertical="top"/>
    </xf>
    <xf numFmtId="0" fontId="29" fillId="4" borderId="8" xfId="0" applyFont="1" applyFill="1" applyBorder="1" applyAlignment="1">
      <alignment horizontal="center" vertical="center" wrapText="1"/>
    </xf>
    <xf numFmtId="165" fontId="10" fillId="0" borderId="0" xfId="1" applyNumberFormat="1" applyFont="1" applyFill="1" applyBorder="1" applyAlignment="1">
      <alignment vertical="top"/>
    </xf>
    <xf numFmtId="165" fontId="10" fillId="0" borderId="2" xfId="1" applyNumberFormat="1" applyFont="1" applyFill="1" applyBorder="1" applyAlignment="1">
      <alignment horizontal="right" vertical="top"/>
    </xf>
    <xf numFmtId="165" fontId="21" fillId="0" borderId="0" xfId="1" applyNumberFormat="1" applyFont="1" applyFill="1" applyBorder="1" applyAlignment="1">
      <alignment horizontal="right" vertical="top"/>
    </xf>
    <xf numFmtId="0" fontId="14" fillId="0" borderId="0" xfId="0" applyFont="1" applyFill="1" applyAlignment="1">
      <alignment vertical="top"/>
    </xf>
    <xf numFmtId="165" fontId="4" fillId="0" borderId="0" xfId="0" applyNumberFormat="1" applyFont="1" applyAlignment="1">
      <alignment vertical="top"/>
    </xf>
    <xf numFmtId="165" fontId="4" fillId="0" borderId="0" xfId="0" applyNumberFormat="1" applyFont="1" applyFill="1"/>
    <xf numFmtId="14" fontId="29" fillId="4" borderId="8" xfId="0" applyNumberFormat="1" applyFont="1" applyFill="1" applyBorder="1" applyAlignment="1">
      <alignment horizontal="center" vertical="center" wrapText="1"/>
    </xf>
    <xf numFmtId="0" fontId="47" fillId="0" borderId="0" xfId="0" applyFont="1" applyAlignment="1">
      <alignment horizontal="right" wrapText="1"/>
    </xf>
    <xf numFmtId="3" fontId="19" fillId="0" borderId="0" xfId="0" applyNumberFormat="1" applyFont="1" applyAlignment="1">
      <alignment horizontal="right" wrapText="1"/>
    </xf>
    <xf numFmtId="0" fontId="27" fillId="0" borderId="0" xfId="0" applyFont="1" applyFill="1" applyAlignment="1">
      <alignment horizontal="left" indent="1"/>
    </xf>
    <xf numFmtId="169" fontId="6" fillId="0" borderId="10" xfId="3" applyNumberFormat="1" applyFont="1" applyFill="1" applyBorder="1" applyAlignment="1">
      <alignment horizontal="right" vertical="top"/>
    </xf>
    <xf numFmtId="169" fontId="5" fillId="0" borderId="4" xfId="3" applyNumberFormat="1" applyFont="1" applyFill="1" applyBorder="1" applyAlignment="1">
      <alignment horizontal="right" vertical="top"/>
    </xf>
    <xf numFmtId="167" fontId="21" fillId="0" borderId="0" xfId="1" applyNumberFormat="1" applyFont="1" applyFill="1" applyBorder="1" applyAlignment="1">
      <alignment horizontal="right" vertical="top"/>
    </xf>
    <xf numFmtId="0" fontId="20" fillId="0" borderId="0" xfId="0" applyFont="1" applyBorder="1"/>
    <xf numFmtId="0" fontId="27" fillId="0" borderId="0" xfId="0" applyFont="1" applyBorder="1"/>
    <xf numFmtId="169" fontId="5" fillId="0" borderId="0" xfId="3" applyNumberFormat="1" applyFont="1" applyFill="1" applyBorder="1" applyAlignment="1">
      <alignment horizontal="right" vertical="top"/>
    </xf>
    <xf numFmtId="0" fontId="48" fillId="0" borderId="0" xfId="0" applyFont="1" applyBorder="1" applyAlignment="1">
      <alignment horizontal="right"/>
    </xf>
    <xf numFmtId="165" fontId="4" fillId="0" borderId="0" xfId="0" applyNumberFormat="1" applyFont="1" applyFill="1" applyAlignment="1">
      <alignment vertical="top"/>
    </xf>
    <xf numFmtId="3" fontId="19" fillId="0" borderId="0" xfId="0" applyNumberFormat="1" applyFont="1" applyFill="1" applyAlignment="1">
      <alignment horizontal="right" wrapText="1"/>
    </xf>
    <xf numFmtId="0" fontId="5" fillId="0" borderId="0" xfId="0" applyFont="1" applyFill="1" applyAlignment="1">
      <alignment horizontal="left" vertical="top" wrapText="1" indent="1"/>
    </xf>
    <xf numFmtId="0" fontId="27" fillId="0" borderId="0" xfId="0" applyFont="1" applyFill="1"/>
    <xf numFmtId="0" fontId="50" fillId="0" borderId="0" xfId="0" applyFont="1" applyBorder="1" applyAlignment="1">
      <alignment horizontal="right"/>
    </xf>
    <xf numFmtId="4" fontId="50" fillId="0" borderId="0" xfId="0" applyNumberFormat="1" applyFont="1" applyBorder="1" applyAlignment="1">
      <alignment horizontal="right"/>
    </xf>
    <xf numFmtId="4" fontId="49" fillId="0" borderId="0" xfId="0" applyNumberFormat="1" applyFont="1" applyBorder="1" applyAlignment="1">
      <alignment horizontal="right"/>
    </xf>
    <xf numFmtId="0" fontId="49" fillId="0" borderId="0" xfId="0" applyFont="1" applyBorder="1" applyAlignment="1">
      <alignment horizontal="right"/>
    </xf>
    <xf numFmtId="4" fontId="4" fillId="0" borderId="0" xfId="0" applyNumberFormat="1" applyFont="1" applyBorder="1"/>
    <xf numFmtId="165" fontId="4" fillId="0" borderId="0" xfId="0" applyNumberFormat="1" applyFont="1" applyFill="1" applyBorder="1" applyAlignment="1">
      <alignment vertical="top"/>
    </xf>
    <xf numFmtId="0" fontId="29" fillId="0" borderId="0" xfId="0" applyFont="1" applyFill="1" applyBorder="1" applyAlignment="1">
      <alignment horizontal="center" vertical="center" wrapText="1"/>
    </xf>
    <xf numFmtId="0" fontId="27" fillId="0" borderId="0" xfId="0" applyFont="1" applyFill="1" applyBorder="1"/>
    <xf numFmtId="0" fontId="32" fillId="0" borderId="0" xfId="0" applyFont="1" applyAlignment="1"/>
    <xf numFmtId="167" fontId="5" fillId="0" borderId="4" xfId="1" applyNumberFormat="1" applyFont="1" applyFill="1" applyBorder="1" applyAlignment="1">
      <alignment vertical="top"/>
    </xf>
    <xf numFmtId="167" fontId="27" fillId="0" borderId="0" xfId="0" applyNumberFormat="1" applyFont="1"/>
    <xf numFmtId="167" fontId="24" fillId="0" borderId="5" xfId="1" applyNumberFormat="1" applyFont="1" applyFill="1" applyBorder="1" applyAlignment="1">
      <alignment horizontal="right" vertical="top"/>
    </xf>
    <xf numFmtId="167" fontId="24" fillId="0" borderId="0" xfId="1" applyNumberFormat="1" applyFont="1" applyFill="1" applyBorder="1" applyAlignment="1">
      <alignment horizontal="right" vertical="top"/>
    </xf>
    <xf numFmtId="167" fontId="23" fillId="0" borderId="0" xfId="1" applyNumberFormat="1" applyFont="1" applyFill="1" applyBorder="1" applyAlignment="1">
      <alignment horizontal="right" vertical="top"/>
    </xf>
    <xf numFmtId="167" fontId="23" fillId="0" borderId="3" xfId="1" applyNumberFormat="1" applyFont="1" applyFill="1" applyBorder="1" applyAlignment="1">
      <alignment horizontal="right" vertical="top"/>
    </xf>
    <xf numFmtId="165" fontId="5" fillId="6" borderId="0" xfId="1" applyNumberFormat="1" applyFont="1" applyFill="1" applyBorder="1" applyAlignment="1">
      <alignment horizontal="right" vertical="top"/>
    </xf>
    <xf numFmtId="0" fontId="34" fillId="6" borderId="0" xfId="0" applyFont="1" applyFill="1" applyAlignment="1">
      <alignment horizontal="center" wrapText="1"/>
    </xf>
    <xf numFmtId="165" fontId="5" fillId="6" borderId="2" xfId="1" applyNumberFormat="1" applyFont="1" applyFill="1" applyBorder="1" applyAlignment="1">
      <alignment horizontal="right" vertical="top"/>
    </xf>
    <xf numFmtId="0" fontId="5" fillId="0" borderId="0" xfId="0" applyFont="1" applyAlignment="1">
      <alignment horizontal="left" vertical="top" indent="1"/>
    </xf>
    <xf numFmtId="0" fontId="5" fillId="0" borderId="0" xfId="0" applyFont="1" applyFill="1" applyAlignment="1">
      <alignment horizontal="left" vertical="top" indent="1"/>
    </xf>
    <xf numFmtId="0" fontId="6" fillId="0" borderId="0" xfId="0" applyFont="1" applyAlignment="1">
      <alignment horizontal="left" vertical="top" indent="1"/>
    </xf>
    <xf numFmtId="0" fontId="4" fillId="0" borderId="0" xfId="0" applyFont="1" applyAlignment="1">
      <alignment wrapText="1"/>
    </xf>
    <xf numFmtId="165" fontId="5" fillId="5" borderId="0" xfId="1" applyNumberFormat="1" applyFont="1" applyFill="1" applyBorder="1" applyAlignment="1">
      <alignment horizontal="center" vertical="top"/>
    </xf>
    <xf numFmtId="165" fontId="5" fillId="5" borderId="0"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167" fontId="4" fillId="0" borderId="0" xfId="0" applyNumberFormat="1" applyFont="1" applyFill="1" applyAlignment="1">
      <alignment vertical="top"/>
    </xf>
    <xf numFmtId="167" fontId="14" fillId="0" borderId="0" xfId="0" applyNumberFormat="1" applyFont="1" applyFill="1" applyAlignment="1">
      <alignment vertical="top"/>
    </xf>
    <xf numFmtId="167" fontId="10" fillId="0" borderId="0" xfId="1" applyNumberFormat="1" applyFont="1" applyFill="1" applyBorder="1" applyAlignment="1">
      <alignment horizontal="right" vertical="top"/>
    </xf>
    <xf numFmtId="0" fontId="5" fillId="0" borderId="0" xfId="0" quotePrefix="1" applyFont="1" applyAlignment="1">
      <alignment horizontal="left" vertical="top" wrapText="1" indent="1"/>
    </xf>
    <xf numFmtId="167" fontId="32" fillId="0" borderId="0" xfId="1" applyNumberFormat="1" applyFont="1" applyFill="1" applyBorder="1" applyAlignment="1">
      <alignment horizontal="right" vertical="top"/>
    </xf>
    <xf numFmtId="167" fontId="4" fillId="0" borderId="0" xfId="0" applyNumberFormat="1" applyFont="1" applyBorder="1"/>
    <xf numFmtId="167" fontId="6" fillId="0" borderId="0" xfId="0" applyNumberFormat="1" applyFont="1" applyBorder="1" applyAlignment="1">
      <alignment horizontal="right" vertical="top" wrapText="1"/>
    </xf>
    <xf numFmtId="0" fontId="10" fillId="0" borderId="0" xfId="0" applyFont="1"/>
    <xf numFmtId="167" fontId="10" fillId="0" borderId="0" xfId="1" applyNumberFormat="1" applyFont="1" applyFill="1" applyBorder="1" applyAlignment="1">
      <alignment vertical="top"/>
    </xf>
    <xf numFmtId="167" fontId="0" fillId="0" borderId="0" xfId="0" applyNumberFormat="1"/>
    <xf numFmtId="167" fontId="16" fillId="0" borderId="3" xfId="1" applyNumberFormat="1" applyFont="1" applyFill="1" applyBorder="1" applyAlignment="1">
      <alignment horizontal="right" vertical="top"/>
    </xf>
    <xf numFmtId="165" fontId="15" fillId="0" borderId="0" xfId="2" applyNumberFormat="1" applyFont="1" applyFill="1" applyAlignment="1" applyProtection="1"/>
    <xf numFmtId="165" fontId="22" fillId="0" borderId="0" xfId="0" applyNumberFormat="1" applyFont="1" applyAlignment="1">
      <alignment horizontal="left" vertical="top" wrapText="1" indent="1"/>
    </xf>
    <xf numFmtId="0" fontId="29" fillId="4" borderId="11" xfId="0" applyFont="1" applyFill="1" applyBorder="1" applyAlignment="1">
      <alignment horizontal="center" vertical="center" wrapText="1"/>
    </xf>
    <xf numFmtId="170" fontId="5" fillId="0" borderId="0" xfId="1" applyNumberFormat="1" applyFont="1" applyFill="1" applyBorder="1" applyAlignment="1">
      <alignment horizontal="left" vertical="top"/>
    </xf>
    <xf numFmtId="170" fontId="5" fillId="0" borderId="0" xfId="1" applyNumberFormat="1" applyFont="1" applyFill="1" applyBorder="1" applyAlignment="1">
      <alignment vertical="top"/>
    </xf>
    <xf numFmtId="0" fontId="9" fillId="0" borderId="0" xfId="0" applyFont="1" applyFill="1" applyBorder="1"/>
    <xf numFmtId="0" fontId="29" fillId="0" borderId="0" xfId="0" applyFont="1" applyFill="1" applyBorder="1" applyAlignment="1">
      <alignment vertical="center" wrapText="1"/>
    </xf>
    <xf numFmtId="0" fontId="32" fillId="0" borderId="0" xfId="0" applyFont="1" applyFill="1" applyBorder="1" applyAlignment="1">
      <alignment horizontal="center"/>
    </xf>
    <xf numFmtId="0" fontId="3" fillId="3" borderId="0" xfId="2" applyFill="1" applyAlignment="1" applyProtection="1">
      <alignment horizontal="center" vertical="center"/>
    </xf>
    <xf numFmtId="0" fontId="3" fillId="0" borderId="0" xfId="2" applyAlignment="1" applyProtection="1">
      <alignment horizontal="center" vertical="center"/>
    </xf>
    <xf numFmtId="0" fontId="22" fillId="0" borderId="0" xfId="0" applyFont="1" applyAlignment="1">
      <alignment horizontal="left" wrapText="1" indent="1"/>
    </xf>
    <xf numFmtId="0" fontId="29" fillId="4" borderId="9" xfId="0" applyFont="1" applyFill="1" applyBorder="1" applyAlignment="1">
      <alignment horizontal="center" vertical="center" wrapText="1"/>
    </xf>
    <xf numFmtId="0" fontId="29" fillId="4" borderId="7" xfId="0" applyFont="1" applyFill="1" applyBorder="1" applyAlignment="1">
      <alignment horizontal="center" vertical="center" wrapText="1"/>
    </xf>
    <xf numFmtId="0" fontId="32" fillId="0" borderId="0" xfId="0" applyFont="1" applyAlignment="1">
      <alignment horizontal="center"/>
    </xf>
    <xf numFmtId="0" fontId="29" fillId="4" borderId="6" xfId="0" applyFont="1" applyFill="1" applyBorder="1" applyAlignment="1">
      <alignment horizontal="center" vertical="center" wrapText="1"/>
    </xf>
  </cellXfs>
  <cellStyles count="9">
    <cellStyle name="Dziesiętny" xfId="1" builtinId="3"/>
    <cellStyle name="Dziesiętny 2" xfId="8"/>
    <cellStyle name="Hiperłącze" xfId="2" builtinId="8"/>
    <cellStyle name="Normalny" xfId="0" builtinId="0"/>
    <cellStyle name="Normalny 2" xfId="5"/>
    <cellStyle name="Normalny 3" xfId="4"/>
    <cellStyle name="Normalny 4" xfId="7"/>
    <cellStyle name="Procentowy" xfId="3" builtinId="5"/>
    <cellStyle name="Styl 1" xfId="6"/>
  </cellStyles>
  <dxfs count="0"/>
  <tableStyles count="0" defaultTableStyle="TableStyleMedium9" defaultPivotStyle="PivotStyleLight16"/>
  <colors>
    <mruColors>
      <color rgb="FF99CC00"/>
      <color rgb="FFFFCC00"/>
      <color rgb="FFCCFFFF"/>
      <color rgb="FF009900"/>
      <color rgb="FF0000FF"/>
      <color rgb="FFFFFFFF"/>
      <color rgb="FFFFCC66"/>
      <color rgb="FF99FF66"/>
      <color rgb="FFFF9900"/>
      <color rgb="FF3333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bgz.pl/relacje_inwestorski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3283324</xdr:colOff>
      <xdr:row>0</xdr:row>
      <xdr:rowOff>100853</xdr:rowOff>
    </xdr:from>
    <xdr:to>
      <xdr:col>3</xdr:col>
      <xdr:colOff>989479</xdr:colOff>
      <xdr:row>1</xdr:row>
      <xdr:rowOff>122200</xdr:rowOff>
    </xdr:to>
    <xdr:pic>
      <xdr:nvPicPr>
        <xdr:cNvPr id="2049" name="Picture 1" descr="Bank BGŻ - kredyt, pożyczka, konto, lokata">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7429500" y="100853"/>
          <a:ext cx="1112744" cy="368729"/>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0000FF"/>
    <pageSetUpPr fitToPage="1"/>
  </sheetPr>
  <dimension ref="B1:D20"/>
  <sheetViews>
    <sheetView showGridLines="0" zoomScale="85" zoomScaleNormal="85" workbookViewId="0">
      <selection activeCell="D5" sqref="D5"/>
    </sheetView>
  </sheetViews>
  <sheetFormatPr defaultRowHeight="14.25"/>
  <cols>
    <col min="1" max="1" width="4" style="1" customWidth="1"/>
    <col min="2" max="2" width="50.5" style="1" customWidth="1"/>
    <col min="3" max="3" width="44.75" style="3" customWidth="1"/>
    <col min="4" max="4" width="14" style="1" customWidth="1"/>
    <col min="5" max="16384" width="9" style="1"/>
  </cols>
  <sheetData>
    <row r="1" spans="2:4" ht="27" customHeight="1">
      <c r="B1" s="19" t="s">
        <v>114</v>
      </c>
      <c r="C1" s="113" t="s">
        <v>115</v>
      </c>
    </row>
    <row r="2" spans="2:4">
      <c r="C2" s="79"/>
    </row>
    <row r="3" spans="2:4" ht="28.5">
      <c r="B3" s="21" t="s">
        <v>21</v>
      </c>
      <c r="C3" s="114" t="s">
        <v>116</v>
      </c>
      <c r="D3" s="117" t="s">
        <v>438</v>
      </c>
    </row>
    <row r="4" spans="2:4">
      <c r="C4" s="79"/>
    </row>
    <row r="5" spans="2:4" ht="24" customHeight="1">
      <c r="B5" s="23" t="str">
        <f>+'(1)'!A4</f>
        <v>Skonsolidowany rachunek zysków i strat</v>
      </c>
      <c r="C5" s="115" t="str">
        <f>+'(1)'!B4</f>
        <v>Consolidated income statement</v>
      </c>
      <c r="D5" s="252" t="s">
        <v>22</v>
      </c>
    </row>
    <row r="6" spans="2:4" ht="24" customHeight="1">
      <c r="B6" s="22" t="s">
        <v>400</v>
      </c>
      <c r="C6" s="116" t="s">
        <v>401</v>
      </c>
      <c r="D6" s="253" t="s">
        <v>402</v>
      </c>
    </row>
    <row r="7" spans="2:4" ht="24" customHeight="1">
      <c r="B7" s="23" t="s">
        <v>50</v>
      </c>
      <c r="C7" s="115" t="s">
        <v>51</v>
      </c>
      <c r="D7" s="252" t="s">
        <v>52</v>
      </c>
    </row>
    <row r="8" spans="2:4" ht="24" customHeight="1">
      <c r="B8" s="22" t="s">
        <v>28</v>
      </c>
      <c r="C8" s="116" t="s">
        <v>7</v>
      </c>
      <c r="D8" s="253" t="s">
        <v>53</v>
      </c>
    </row>
    <row r="9" spans="2:4" ht="24" customHeight="1">
      <c r="B9" s="23" t="s">
        <v>32</v>
      </c>
      <c r="C9" s="115" t="s">
        <v>11</v>
      </c>
      <c r="D9" s="252" t="s">
        <v>54</v>
      </c>
    </row>
    <row r="10" spans="2:4" ht="24" customHeight="1">
      <c r="B10" s="22" t="s">
        <v>58</v>
      </c>
      <c r="C10" s="116" t="s">
        <v>57</v>
      </c>
      <c r="D10" s="253" t="s">
        <v>88</v>
      </c>
    </row>
    <row r="11" spans="2:4" ht="24" customHeight="1">
      <c r="B11" s="23" t="s">
        <v>34</v>
      </c>
      <c r="C11" s="115" t="s">
        <v>236</v>
      </c>
      <c r="D11" s="252" t="s">
        <v>220</v>
      </c>
    </row>
    <row r="12" spans="2:4" ht="24" customHeight="1">
      <c r="B12" s="22" t="s">
        <v>142</v>
      </c>
      <c r="C12" s="116" t="s">
        <v>143</v>
      </c>
      <c r="D12" s="253" t="s">
        <v>221</v>
      </c>
    </row>
    <row r="13" spans="2:4" ht="24" customHeight="1">
      <c r="B13" s="23" t="s">
        <v>149</v>
      </c>
      <c r="C13" s="115" t="s">
        <v>166</v>
      </c>
      <c r="D13" s="252" t="s">
        <v>222</v>
      </c>
    </row>
    <row r="14" spans="2:4" ht="24" customHeight="1">
      <c r="B14" s="22" t="s">
        <v>218</v>
      </c>
      <c r="C14" s="116" t="s">
        <v>219</v>
      </c>
      <c r="D14" s="253" t="s">
        <v>223</v>
      </c>
    </row>
    <row r="15" spans="2:4" ht="24" customHeight="1">
      <c r="B15" s="23" t="s">
        <v>181</v>
      </c>
      <c r="C15" s="115" t="s">
        <v>74</v>
      </c>
      <c r="D15" s="252" t="s">
        <v>224</v>
      </c>
    </row>
    <row r="16" spans="2:4" ht="24" customHeight="1">
      <c r="B16" s="22" t="s">
        <v>436</v>
      </c>
      <c r="C16" s="116" t="s">
        <v>73</v>
      </c>
      <c r="D16" s="253" t="s">
        <v>225</v>
      </c>
    </row>
    <row r="17" spans="2:4" ht="24" customHeight="1">
      <c r="B17" s="23" t="s">
        <v>216</v>
      </c>
      <c r="C17" s="115" t="s">
        <v>217</v>
      </c>
      <c r="D17" s="252" t="s">
        <v>237</v>
      </c>
    </row>
    <row r="18" spans="2:4" ht="24" customHeight="1">
      <c r="B18" s="22" t="s">
        <v>55</v>
      </c>
      <c r="C18" s="116" t="s">
        <v>56</v>
      </c>
      <c r="D18" s="253" t="s">
        <v>238</v>
      </c>
    </row>
    <row r="19" spans="2:4" ht="24" customHeight="1">
      <c r="B19" s="23" t="s">
        <v>226</v>
      </c>
      <c r="C19" s="115" t="s">
        <v>227</v>
      </c>
      <c r="D19" s="252" t="s">
        <v>437</v>
      </c>
    </row>
    <row r="20" spans="2:4" ht="24" customHeight="1">
      <c r="C20" s="1"/>
    </row>
  </sheetData>
  <hyperlinks>
    <hyperlink ref="D5" location="'(1)'!A1" display="(1)"/>
    <hyperlink ref="D6" location="'(1a)'!A1" display="(1a)"/>
    <hyperlink ref="D7" location="'(2)'!A1" display="(2)"/>
    <hyperlink ref="D8" location="'(3)'!A1" display="(3)"/>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s>
  <pageMargins left="0.70866141732283472" right="0.70866141732283472" top="0.74803149606299213" bottom="0.74803149606299213" header="0.31496062992125984" footer="0.31496062992125984"/>
  <pageSetup paperSize="9" orientation="landscape" r:id="rId1"/>
  <drawing r:id="rId2"/>
</worksheet>
</file>

<file path=xl/worksheets/sheet10.xml><?xml version="1.0" encoding="utf-8"?>
<worksheet xmlns="http://schemas.openxmlformats.org/spreadsheetml/2006/main" xmlns:r="http://schemas.openxmlformats.org/officeDocument/2006/relationships">
  <sheetPr>
    <tabColor rgb="FF92D050"/>
    <pageSetUpPr fitToPage="1"/>
  </sheetPr>
  <dimension ref="A1:W35"/>
  <sheetViews>
    <sheetView showGridLines="0" zoomScale="85" zoomScaleNormal="85" zoomScaleSheetLayoutView="100" workbookViewId="0">
      <selection activeCell="T31" sqref="T31"/>
    </sheetView>
  </sheetViews>
  <sheetFormatPr defaultRowHeight="14.25"/>
  <cols>
    <col min="1" max="1" width="46" customWidth="1"/>
    <col min="2" max="2" width="43.375" customWidth="1"/>
    <col min="3" max="3" width="12" style="160" customWidth="1"/>
    <col min="4" max="11" width="12" customWidth="1"/>
    <col min="12" max="12" width="2" customWidth="1"/>
    <col min="13" max="13" width="11.125" bestFit="1" customWidth="1"/>
    <col min="14" max="14" width="8.875" bestFit="1" customWidth="1"/>
    <col min="15" max="15" width="2" customWidth="1"/>
    <col min="16" max="16" width="11.125" bestFit="1" customWidth="1"/>
    <col min="17" max="17" width="8.75" customWidth="1"/>
    <col min="18" max="18" width="2" customWidth="1"/>
    <col min="19" max="19" width="11.125" bestFit="1" customWidth="1"/>
    <col min="20" max="20" width="8.75" customWidth="1"/>
    <col min="22" max="22" width="11.25" bestFit="1" customWidth="1"/>
  </cols>
  <sheetData>
    <row r="1" spans="1:23" s="1" customFormat="1">
      <c r="A1" s="24" t="s">
        <v>228</v>
      </c>
      <c r="B1" s="24" t="s">
        <v>229</v>
      </c>
      <c r="C1" s="24"/>
    </row>
    <row r="2" spans="1:23" s="1" customFormat="1">
      <c r="A2" s="50"/>
      <c r="B2" s="50"/>
      <c r="C2" s="244"/>
    </row>
    <row r="3" spans="1:23" s="1" customFormat="1" ht="26.25">
      <c r="A3" s="254" t="s">
        <v>43</v>
      </c>
      <c r="B3" s="254" t="s">
        <v>44</v>
      </c>
      <c r="C3" s="245"/>
      <c r="M3" s="257" t="s">
        <v>430</v>
      </c>
      <c r="N3" s="257"/>
      <c r="O3" s="107"/>
      <c r="P3" s="257" t="s">
        <v>433</v>
      </c>
      <c r="Q3" s="257"/>
      <c r="R3" s="107"/>
      <c r="S3" s="257" t="s">
        <v>442</v>
      </c>
      <c r="T3" s="257"/>
      <c r="V3" s="224" t="s">
        <v>446</v>
      </c>
      <c r="W3" s="216"/>
    </row>
    <row r="4" spans="1:23" ht="27" customHeight="1">
      <c r="A4" s="103" t="s">
        <v>149</v>
      </c>
      <c r="B4" s="103" t="s">
        <v>166</v>
      </c>
      <c r="C4" s="186" t="s">
        <v>444</v>
      </c>
      <c r="D4" s="84" t="s">
        <v>443</v>
      </c>
      <c r="E4" s="84" t="s">
        <v>45</v>
      </c>
      <c r="F4" s="84" t="s">
        <v>46</v>
      </c>
      <c r="G4" s="84" t="s">
        <v>47</v>
      </c>
      <c r="H4" s="84" t="s">
        <v>75</v>
      </c>
      <c r="I4" s="84" t="s">
        <v>48</v>
      </c>
      <c r="J4" s="84" t="s">
        <v>141</v>
      </c>
      <c r="K4" s="84" t="s">
        <v>49</v>
      </c>
      <c r="L4" s="1"/>
      <c r="M4" s="255" t="s">
        <v>429</v>
      </c>
      <c r="N4" s="256"/>
      <c r="O4" s="1"/>
      <c r="P4" s="255" t="s">
        <v>434</v>
      </c>
      <c r="Q4" s="256"/>
      <c r="R4" s="1"/>
      <c r="S4" s="255" t="s">
        <v>431</v>
      </c>
      <c r="T4" s="256"/>
      <c r="V4" s="186" t="s">
        <v>47</v>
      </c>
    </row>
    <row r="5" spans="1:23">
      <c r="A5" s="59" t="s">
        <v>275</v>
      </c>
      <c r="B5" s="138" t="s">
        <v>62</v>
      </c>
      <c r="C5" s="166">
        <v>3408551</v>
      </c>
      <c r="D5" s="31">
        <v>3528569</v>
      </c>
      <c r="E5" s="31">
        <v>3239330</v>
      </c>
      <c r="F5" s="31">
        <v>2839883</v>
      </c>
      <c r="G5" s="166">
        <v>2625560</v>
      </c>
      <c r="H5" s="31">
        <v>2715979</v>
      </c>
      <c r="I5" s="31">
        <v>2505639</v>
      </c>
      <c r="J5" s="31">
        <v>2351005</v>
      </c>
      <c r="K5" s="31">
        <v>2310279</v>
      </c>
      <c r="M5" s="161">
        <f t="shared" ref="M5:M21" si="0">+C5-G5</f>
        <v>782991</v>
      </c>
      <c r="N5" s="171">
        <f t="shared" ref="N5:N21" si="1">IF(ISERROR(M5/G5),0,M5/G5)</f>
        <v>0.29821866573226286</v>
      </c>
      <c r="O5" s="1"/>
      <c r="P5" s="161">
        <f t="shared" ref="P5:P21" si="2">+C5-$G5</f>
        <v>782991</v>
      </c>
      <c r="Q5" s="37">
        <f t="shared" ref="Q5:Q27" si="3">IF(ISERROR(P5/$G5),0,P5/$G5)</f>
        <v>0.29821866573226286</v>
      </c>
      <c r="R5" s="1"/>
      <c r="S5" s="161">
        <f t="shared" ref="S5:S27" si="4">+C5-D5</f>
        <v>-120018</v>
      </c>
      <c r="T5" s="171">
        <f t="shared" ref="T5:T27" si="5">IF(ISERROR(S5/D5),0,S5/D5)</f>
        <v>-3.4013221790476535E-2</v>
      </c>
      <c r="V5" s="166">
        <v>2625560</v>
      </c>
    </row>
    <row r="6" spans="1:23">
      <c r="A6" s="59" t="s">
        <v>78</v>
      </c>
      <c r="B6" s="138" t="s">
        <v>301</v>
      </c>
      <c r="C6" s="166">
        <v>1814091</v>
      </c>
      <c r="D6" s="31">
        <v>1915251</v>
      </c>
      <c r="E6" s="31">
        <v>1765389</v>
      </c>
      <c r="F6" s="31" t="s">
        <v>234</v>
      </c>
      <c r="G6" s="166">
        <v>1407450</v>
      </c>
      <c r="H6" s="31">
        <v>1477824</v>
      </c>
      <c r="I6" s="31">
        <v>1364982</v>
      </c>
      <c r="J6" s="31" t="s">
        <v>234</v>
      </c>
      <c r="K6" s="31" t="s">
        <v>234</v>
      </c>
      <c r="M6" s="161">
        <f t="shared" si="0"/>
        <v>406641</v>
      </c>
      <c r="N6" s="171">
        <f t="shared" si="1"/>
        <v>0.28892038793562824</v>
      </c>
      <c r="O6" s="15"/>
      <c r="P6" s="161">
        <f t="shared" si="2"/>
        <v>406641</v>
      </c>
      <c r="Q6" s="37">
        <f t="shared" si="3"/>
        <v>0.28892038793562824</v>
      </c>
      <c r="R6" s="15"/>
      <c r="S6" s="161">
        <f t="shared" si="4"/>
        <v>-101160</v>
      </c>
      <c r="T6" s="171">
        <f t="shared" si="5"/>
        <v>-5.2818142374028258E-2</v>
      </c>
      <c r="V6" s="166">
        <v>1407450</v>
      </c>
    </row>
    <row r="7" spans="1:23">
      <c r="A7" s="59" t="s">
        <v>297</v>
      </c>
      <c r="B7" s="138" t="s">
        <v>300</v>
      </c>
      <c r="C7" s="166">
        <v>1575122</v>
      </c>
      <c r="D7" s="31">
        <v>1580309</v>
      </c>
      <c r="E7" s="31">
        <v>1450926</v>
      </c>
      <c r="F7" s="31" t="s">
        <v>234</v>
      </c>
      <c r="G7" s="166">
        <v>1206933</v>
      </c>
      <c r="H7" s="31">
        <v>1206044</v>
      </c>
      <c r="I7" s="31">
        <v>1123612</v>
      </c>
      <c r="J7" s="31" t="s">
        <v>234</v>
      </c>
      <c r="K7" s="31" t="s">
        <v>234</v>
      </c>
      <c r="M7" s="161">
        <f t="shared" si="0"/>
        <v>368189</v>
      </c>
      <c r="N7" s="171">
        <f t="shared" si="1"/>
        <v>0.30506167285176561</v>
      </c>
      <c r="O7" s="1"/>
      <c r="P7" s="161">
        <f t="shared" si="2"/>
        <v>368189</v>
      </c>
      <c r="Q7" s="37">
        <f t="shared" si="3"/>
        <v>0.30506167285176561</v>
      </c>
      <c r="R7" s="1"/>
      <c r="S7" s="161">
        <f t="shared" si="4"/>
        <v>-5187</v>
      </c>
      <c r="T7" s="171">
        <f t="shared" si="5"/>
        <v>-3.2822694802092504E-3</v>
      </c>
      <c r="V7" s="223">
        <v>1208663</v>
      </c>
    </row>
    <row r="8" spans="1:23">
      <c r="A8" s="77" t="s">
        <v>292</v>
      </c>
      <c r="B8" s="139" t="s">
        <v>372</v>
      </c>
      <c r="C8" s="166">
        <v>132123</v>
      </c>
      <c r="D8" s="31">
        <v>137008</v>
      </c>
      <c r="E8" s="31">
        <v>130053</v>
      </c>
      <c r="F8" s="31" t="s">
        <v>234</v>
      </c>
      <c r="G8" s="166">
        <v>124928</v>
      </c>
      <c r="H8" s="31">
        <v>128920</v>
      </c>
      <c r="I8" s="31">
        <v>121992</v>
      </c>
      <c r="J8" s="31" t="s">
        <v>234</v>
      </c>
      <c r="K8" s="31" t="s">
        <v>234</v>
      </c>
      <c r="M8" s="161">
        <f t="shared" si="0"/>
        <v>7195</v>
      </c>
      <c r="N8" s="171">
        <f t="shared" si="1"/>
        <v>5.7593173668032786E-2</v>
      </c>
      <c r="O8" s="1"/>
      <c r="P8" s="161">
        <f t="shared" si="2"/>
        <v>7195</v>
      </c>
      <c r="Q8" s="37">
        <f t="shared" si="3"/>
        <v>5.7593173668032786E-2</v>
      </c>
      <c r="R8" s="1"/>
      <c r="S8" s="161">
        <f t="shared" si="4"/>
        <v>-4885</v>
      </c>
      <c r="T8" s="171">
        <f t="shared" si="5"/>
        <v>-3.5654852271400209E-2</v>
      </c>
      <c r="V8" s="166">
        <v>124928</v>
      </c>
    </row>
    <row r="9" spans="1:23">
      <c r="A9" s="77" t="s">
        <v>278</v>
      </c>
      <c r="B9" s="139" t="s">
        <v>295</v>
      </c>
      <c r="C9" s="166">
        <v>313568</v>
      </c>
      <c r="D9" s="31">
        <v>319607</v>
      </c>
      <c r="E9" s="31">
        <v>309753</v>
      </c>
      <c r="F9" s="31" t="s">
        <v>234</v>
      </c>
      <c r="G9" s="166">
        <v>245821</v>
      </c>
      <c r="H9" s="31">
        <v>251497</v>
      </c>
      <c r="I9" s="31">
        <v>246603</v>
      </c>
      <c r="J9" s="31" t="s">
        <v>234</v>
      </c>
      <c r="K9" s="31" t="s">
        <v>234</v>
      </c>
      <c r="M9" s="161">
        <f t="shared" si="0"/>
        <v>67747</v>
      </c>
      <c r="N9" s="171">
        <f t="shared" si="1"/>
        <v>0.27559484340231305</v>
      </c>
      <c r="O9" s="1"/>
      <c r="P9" s="161">
        <f t="shared" si="2"/>
        <v>67747</v>
      </c>
      <c r="Q9" s="37">
        <f t="shared" si="3"/>
        <v>0.27559484340231305</v>
      </c>
      <c r="R9" s="1"/>
      <c r="S9" s="161">
        <f t="shared" si="4"/>
        <v>-6039</v>
      </c>
      <c r="T9" s="171">
        <f t="shared" si="5"/>
        <v>-1.8895080520764565E-2</v>
      </c>
      <c r="V9" s="166">
        <v>245821</v>
      </c>
    </row>
    <row r="10" spans="1:23">
      <c r="A10" s="77" t="s">
        <v>279</v>
      </c>
      <c r="B10" s="139" t="s">
        <v>296</v>
      </c>
      <c r="C10" s="166">
        <v>1129431</v>
      </c>
      <c r="D10" s="31">
        <v>1123694</v>
      </c>
      <c r="E10" s="31">
        <v>1011120</v>
      </c>
      <c r="F10" s="31" t="s">
        <v>234</v>
      </c>
      <c r="G10" s="166">
        <v>836184</v>
      </c>
      <c r="H10" s="31">
        <v>825627</v>
      </c>
      <c r="I10" s="31">
        <v>755017</v>
      </c>
      <c r="J10" s="31" t="s">
        <v>234</v>
      </c>
      <c r="K10" s="31" t="s">
        <v>234</v>
      </c>
      <c r="M10" s="161">
        <f t="shared" si="0"/>
        <v>293247</v>
      </c>
      <c r="N10" s="171">
        <f t="shared" si="1"/>
        <v>0.35069673660342698</v>
      </c>
      <c r="O10" s="1"/>
      <c r="P10" s="161">
        <f t="shared" si="2"/>
        <v>293247</v>
      </c>
      <c r="Q10" s="37">
        <f t="shared" si="3"/>
        <v>0.35069673660342698</v>
      </c>
      <c r="R10" s="1"/>
      <c r="S10" s="161">
        <f t="shared" si="4"/>
        <v>5737</v>
      </c>
      <c r="T10" s="171">
        <f t="shared" si="5"/>
        <v>5.1054824534081346E-3</v>
      </c>
      <c r="V10" s="223">
        <v>837914</v>
      </c>
    </row>
    <row r="11" spans="1:23">
      <c r="A11" s="59" t="s">
        <v>276</v>
      </c>
      <c r="B11" s="138" t="s">
        <v>284</v>
      </c>
      <c r="C11" s="166">
        <v>21696745</v>
      </c>
      <c r="D11" s="31">
        <v>20158212</v>
      </c>
      <c r="E11" s="31">
        <v>18176592</v>
      </c>
      <c r="F11" s="31">
        <v>17498510</v>
      </c>
      <c r="G11" s="166">
        <v>17940713</v>
      </c>
      <c r="H11" s="31">
        <v>17224521</v>
      </c>
      <c r="I11" s="31">
        <v>16826538</v>
      </c>
      <c r="J11" s="31">
        <v>16212701</v>
      </c>
      <c r="K11" s="31">
        <v>16288454</v>
      </c>
      <c r="M11" s="161">
        <f t="shared" si="0"/>
        <v>3756032</v>
      </c>
      <c r="N11" s="171">
        <f t="shared" si="1"/>
        <v>0.20935801157958439</v>
      </c>
      <c r="O11" s="1"/>
      <c r="P11" s="161">
        <f t="shared" si="2"/>
        <v>3756032</v>
      </c>
      <c r="Q11" s="37">
        <f t="shared" si="3"/>
        <v>0.20935801157958439</v>
      </c>
      <c r="R11" s="1"/>
      <c r="S11" s="161">
        <f t="shared" si="4"/>
        <v>1538533</v>
      </c>
      <c r="T11" s="171">
        <f t="shared" si="5"/>
        <v>7.6322890145217245E-2</v>
      </c>
      <c r="V11" s="223">
        <v>17599576</v>
      </c>
    </row>
    <row r="12" spans="1:23">
      <c r="A12" s="59" t="s">
        <v>277</v>
      </c>
      <c r="B12" s="138" t="s">
        <v>304</v>
      </c>
      <c r="C12" s="166">
        <v>7641938</v>
      </c>
      <c r="D12" s="31">
        <v>6641924</v>
      </c>
      <c r="E12" s="31">
        <v>5381237</v>
      </c>
      <c r="F12" s="31">
        <v>5193344</v>
      </c>
      <c r="G12" s="166">
        <v>5524428</v>
      </c>
      <c r="H12" s="31">
        <v>5296591</v>
      </c>
      <c r="I12" s="31">
        <v>5010412</v>
      </c>
      <c r="J12" s="31">
        <v>5121429</v>
      </c>
      <c r="K12" s="31">
        <v>5268654</v>
      </c>
      <c r="M12" s="161">
        <f t="shared" si="0"/>
        <v>2117510</v>
      </c>
      <c r="N12" s="171">
        <f t="shared" si="1"/>
        <v>0.38329941126936579</v>
      </c>
      <c r="O12" s="1"/>
      <c r="P12" s="161">
        <f t="shared" si="2"/>
        <v>2117510</v>
      </c>
      <c r="Q12" s="37">
        <f t="shared" si="3"/>
        <v>0.38329941126936579</v>
      </c>
      <c r="R12" s="1"/>
      <c r="S12" s="161">
        <f t="shared" si="4"/>
        <v>1000014</v>
      </c>
      <c r="T12" s="171">
        <f t="shared" si="5"/>
        <v>0.15056089169343101</v>
      </c>
      <c r="V12" s="223">
        <v>5280957</v>
      </c>
    </row>
    <row r="13" spans="1:23">
      <c r="A13" s="77" t="s">
        <v>298</v>
      </c>
      <c r="B13" s="139" t="s">
        <v>289</v>
      </c>
      <c r="C13" s="166">
        <v>4265207</v>
      </c>
      <c r="D13" s="31">
        <v>3679137</v>
      </c>
      <c r="E13" s="31">
        <v>3082926</v>
      </c>
      <c r="F13" s="31">
        <v>2811864</v>
      </c>
      <c r="G13" s="166">
        <v>2726581</v>
      </c>
      <c r="H13" s="31">
        <v>2690432</v>
      </c>
      <c r="I13" s="31">
        <v>2650704</v>
      </c>
      <c r="J13" s="31">
        <v>2626574</v>
      </c>
      <c r="K13" s="31">
        <v>2527232</v>
      </c>
      <c r="M13" s="161">
        <f t="shared" si="0"/>
        <v>1538626</v>
      </c>
      <c r="N13" s="171">
        <f t="shared" si="1"/>
        <v>0.56430599347681221</v>
      </c>
      <c r="O13" s="1"/>
      <c r="P13" s="161">
        <f t="shared" si="2"/>
        <v>1538626</v>
      </c>
      <c r="Q13" s="37">
        <f t="shared" si="3"/>
        <v>0.56430599347681221</v>
      </c>
      <c r="R13" s="1"/>
      <c r="S13" s="161">
        <f t="shared" si="4"/>
        <v>586070</v>
      </c>
      <c r="T13" s="171">
        <f t="shared" si="5"/>
        <v>0.15929550870217662</v>
      </c>
      <c r="V13" s="166">
        <v>2726581</v>
      </c>
    </row>
    <row r="14" spans="1:23">
      <c r="A14" s="77" t="s">
        <v>299</v>
      </c>
      <c r="B14" s="139" t="s">
        <v>290</v>
      </c>
      <c r="C14" s="166">
        <v>2366793</v>
      </c>
      <c r="D14" s="31">
        <v>2313703</v>
      </c>
      <c r="E14" s="31">
        <v>1699190</v>
      </c>
      <c r="F14" s="31">
        <v>1828671</v>
      </c>
      <c r="G14" s="166">
        <v>2026163</v>
      </c>
      <c r="H14" s="31">
        <v>2112294</v>
      </c>
      <c r="I14" s="31">
        <v>1933389</v>
      </c>
      <c r="J14" s="31">
        <v>2055940</v>
      </c>
      <c r="K14" s="31">
        <v>2312219</v>
      </c>
      <c r="M14" s="161">
        <f t="shared" si="0"/>
        <v>340630</v>
      </c>
      <c r="N14" s="171">
        <f t="shared" si="1"/>
        <v>0.16811579325059237</v>
      </c>
      <c r="O14" s="1"/>
      <c r="P14" s="161">
        <f t="shared" si="2"/>
        <v>340630</v>
      </c>
      <c r="Q14" s="37">
        <f t="shared" si="3"/>
        <v>0.16811579325059237</v>
      </c>
      <c r="R14" s="1"/>
      <c r="S14" s="161">
        <f t="shared" si="4"/>
        <v>53090</v>
      </c>
      <c r="T14" s="171">
        <f t="shared" si="5"/>
        <v>2.2945901008037766E-2</v>
      </c>
      <c r="V14" s="166">
        <v>2026163</v>
      </c>
    </row>
    <row r="15" spans="1:23">
      <c r="A15" s="59" t="s">
        <v>297</v>
      </c>
      <c r="B15" s="138" t="s">
        <v>300</v>
      </c>
      <c r="C15" s="166">
        <v>13651409</v>
      </c>
      <c r="D15" s="31">
        <v>13288533</v>
      </c>
      <c r="E15" s="31">
        <v>12570631</v>
      </c>
      <c r="F15" s="31">
        <v>12069321</v>
      </c>
      <c r="G15" s="166">
        <v>12090487</v>
      </c>
      <c r="H15" s="31">
        <v>11692411</v>
      </c>
      <c r="I15" s="31">
        <v>11603590</v>
      </c>
      <c r="J15" s="31">
        <v>10874287</v>
      </c>
      <c r="K15" s="31">
        <v>10794849</v>
      </c>
      <c r="M15" s="161">
        <f t="shared" si="0"/>
        <v>1560922</v>
      </c>
      <c r="N15" s="171">
        <f t="shared" si="1"/>
        <v>0.12910331899782035</v>
      </c>
      <c r="O15" s="4"/>
      <c r="P15" s="161">
        <f t="shared" si="2"/>
        <v>1560922</v>
      </c>
      <c r="Q15" s="37">
        <f t="shared" si="3"/>
        <v>0.12910331899782035</v>
      </c>
      <c r="R15" s="4"/>
      <c r="S15" s="161">
        <f t="shared" si="4"/>
        <v>362876</v>
      </c>
      <c r="T15" s="171">
        <f t="shared" si="5"/>
        <v>2.7307453727209767E-2</v>
      </c>
      <c r="V15" s="223">
        <v>12073695</v>
      </c>
    </row>
    <row r="16" spans="1:23">
      <c r="A16" s="77" t="s">
        <v>293</v>
      </c>
      <c r="B16" s="139" t="s">
        <v>373</v>
      </c>
      <c r="C16" s="166">
        <v>8331162</v>
      </c>
      <c r="D16" s="31">
        <v>8259779</v>
      </c>
      <c r="E16" s="31">
        <v>7891657</v>
      </c>
      <c r="F16" s="31" t="s">
        <v>234</v>
      </c>
      <c r="G16" s="166">
        <v>7765750</v>
      </c>
      <c r="H16" s="31">
        <v>7489558</v>
      </c>
      <c r="I16" s="31">
        <v>7514628</v>
      </c>
      <c r="J16" s="31" t="s">
        <v>234</v>
      </c>
      <c r="K16" s="31" t="s">
        <v>234</v>
      </c>
      <c r="M16" s="161">
        <f t="shared" si="0"/>
        <v>565412</v>
      </c>
      <c r="N16" s="171">
        <f t="shared" si="1"/>
        <v>7.2808421594823425E-2</v>
      </c>
      <c r="O16" s="4"/>
      <c r="P16" s="161">
        <f t="shared" si="2"/>
        <v>565412</v>
      </c>
      <c r="Q16" s="37">
        <f t="shared" si="3"/>
        <v>7.2808421594823425E-2</v>
      </c>
      <c r="R16" s="4"/>
      <c r="S16" s="161">
        <f t="shared" si="4"/>
        <v>71383</v>
      </c>
      <c r="T16" s="171">
        <f t="shared" si="5"/>
        <v>8.6422409122568541E-3</v>
      </c>
      <c r="V16" s="223">
        <v>7765790</v>
      </c>
    </row>
    <row r="17" spans="1:22">
      <c r="A17" s="144" t="s">
        <v>294</v>
      </c>
      <c r="B17" s="140" t="s">
        <v>291</v>
      </c>
      <c r="C17" s="166">
        <v>7118474</v>
      </c>
      <c r="D17" s="31">
        <v>7060645</v>
      </c>
      <c r="E17" s="31">
        <v>6689794</v>
      </c>
      <c r="F17" s="31" t="s">
        <v>234</v>
      </c>
      <c r="G17" s="166">
        <v>6558895</v>
      </c>
      <c r="H17" s="31">
        <v>6304270</v>
      </c>
      <c r="I17" s="31">
        <v>6357847</v>
      </c>
      <c r="J17" s="31" t="s">
        <v>234</v>
      </c>
      <c r="K17" s="31" t="s">
        <v>234</v>
      </c>
      <c r="M17" s="161">
        <f t="shared" si="0"/>
        <v>559579</v>
      </c>
      <c r="N17" s="171">
        <f t="shared" si="1"/>
        <v>8.5316047901361436E-2</v>
      </c>
      <c r="O17" s="15"/>
      <c r="P17" s="161">
        <f t="shared" si="2"/>
        <v>559579</v>
      </c>
      <c r="Q17" s="37">
        <f t="shared" si="3"/>
        <v>8.5316047901361436E-2</v>
      </c>
      <c r="R17" s="15"/>
      <c r="S17" s="161">
        <f t="shared" si="4"/>
        <v>57829</v>
      </c>
      <c r="T17" s="171">
        <f t="shared" si="5"/>
        <v>8.190328220722045E-3</v>
      </c>
      <c r="V17" s="166">
        <v>6558895</v>
      </c>
    </row>
    <row r="18" spans="1:22">
      <c r="A18" s="77" t="s">
        <v>278</v>
      </c>
      <c r="B18" s="139" t="s">
        <v>295</v>
      </c>
      <c r="C18" s="166">
        <v>1173698</v>
      </c>
      <c r="D18" s="31">
        <v>1042579</v>
      </c>
      <c r="E18" s="31">
        <v>939177</v>
      </c>
      <c r="F18" s="31" t="s">
        <v>234</v>
      </c>
      <c r="G18" s="166">
        <v>852108</v>
      </c>
      <c r="H18" s="31">
        <v>798265</v>
      </c>
      <c r="I18" s="31">
        <v>777147</v>
      </c>
      <c r="J18" s="31" t="s">
        <v>234</v>
      </c>
      <c r="K18" s="31" t="s">
        <v>234</v>
      </c>
      <c r="M18" s="161">
        <f t="shared" si="0"/>
        <v>321590</v>
      </c>
      <c r="N18" s="171">
        <f t="shared" si="1"/>
        <v>0.37740521154595424</v>
      </c>
      <c r="O18" s="1"/>
      <c r="P18" s="161">
        <f t="shared" si="2"/>
        <v>321590</v>
      </c>
      <c r="Q18" s="37">
        <f t="shared" si="3"/>
        <v>0.37740521154595424</v>
      </c>
      <c r="R18" s="1"/>
      <c r="S18" s="161">
        <f t="shared" si="4"/>
        <v>131119</v>
      </c>
      <c r="T18" s="171">
        <f t="shared" si="5"/>
        <v>0.12576409077873235</v>
      </c>
      <c r="V18" s="223">
        <v>837838</v>
      </c>
    </row>
    <row r="19" spans="1:22">
      <c r="A19" s="77" t="s">
        <v>279</v>
      </c>
      <c r="B19" s="139" t="s">
        <v>296</v>
      </c>
      <c r="C19" s="166">
        <v>4146549</v>
      </c>
      <c r="D19" s="31">
        <v>3986175</v>
      </c>
      <c r="E19" s="31">
        <v>3739797</v>
      </c>
      <c r="F19" s="31" t="s">
        <v>234</v>
      </c>
      <c r="G19" s="166">
        <v>3472629</v>
      </c>
      <c r="H19" s="31">
        <v>3404588</v>
      </c>
      <c r="I19" s="31">
        <v>3311815</v>
      </c>
      <c r="J19" s="31" t="s">
        <v>234</v>
      </c>
      <c r="K19" s="31" t="s">
        <v>234</v>
      </c>
      <c r="M19" s="161">
        <f t="shared" si="0"/>
        <v>673920</v>
      </c>
      <c r="N19" s="171">
        <f t="shared" si="1"/>
        <v>0.19406622475363766</v>
      </c>
      <c r="O19" s="15"/>
      <c r="P19" s="161">
        <f t="shared" si="2"/>
        <v>673920</v>
      </c>
      <c r="Q19" s="37">
        <f t="shared" si="3"/>
        <v>0.19406622475363766</v>
      </c>
      <c r="R19" s="15"/>
      <c r="S19" s="161">
        <f t="shared" si="4"/>
        <v>160374</v>
      </c>
      <c r="T19" s="171">
        <f t="shared" si="5"/>
        <v>4.0232553763946639E-2</v>
      </c>
      <c r="V19" s="223">
        <v>3470067</v>
      </c>
    </row>
    <row r="20" spans="1:22">
      <c r="A20" s="59" t="s">
        <v>80</v>
      </c>
      <c r="B20" s="138" t="s">
        <v>302</v>
      </c>
      <c r="C20" s="166">
        <v>288652</v>
      </c>
      <c r="D20" s="31">
        <v>209176</v>
      </c>
      <c r="E20" s="31">
        <v>205555</v>
      </c>
      <c r="F20" s="31">
        <v>206963</v>
      </c>
      <c r="G20" s="166">
        <v>214429</v>
      </c>
      <c r="H20" s="31">
        <v>211962</v>
      </c>
      <c r="I20" s="31">
        <v>200444</v>
      </c>
      <c r="J20" s="31">
        <v>204888</v>
      </c>
      <c r="K20" s="31">
        <v>212334</v>
      </c>
      <c r="M20" s="161">
        <f t="shared" si="0"/>
        <v>74223</v>
      </c>
      <c r="N20" s="171">
        <f t="shared" si="1"/>
        <v>0.34614254601756295</v>
      </c>
      <c r="O20" s="1"/>
      <c r="P20" s="161">
        <f t="shared" si="2"/>
        <v>74223</v>
      </c>
      <c r="Q20" s="37">
        <f t="shared" si="3"/>
        <v>0.34614254601756295</v>
      </c>
      <c r="R20" s="1"/>
      <c r="S20" s="161">
        <f t="shared" si="4"/>
        <v>79476</v>
      </c>
      <c r="T20" s="171">
        <f t="shared" si="5"/>
        <v>0.37994798638467125</v>
      </c>
      <c r="V20" s="166">
        <v>214429</v>
      </c>
    </row>
    <row r="21" spans="1:22">
      <c r="A21" s="59" t="s">
        <v>81</v>
      </c>
      <c r="B21" s="138" t="s">
        <v>303</v>
      </c>
      <c r="C21" s="166">
        <v>114746</v>
      </c>
      <c r="D21" s="31">
        <v>18579</v>
      </c>
      <c r="E21" s="31">
        <v>19169</v>
      </c>
      <c r="F21" s="31">
        <v>28882</v>
      </c>
      <c r="G21" s="166">
        <v>111369</v>
      </c>
      <c r="H21" s="31">
        <v>23557</v>
      </c>
      <c r="I21" s="31">
        <v>12092</v>
      </c>
      <c r="J21" s="31">
        <v>12097</v>
      </c>
      <c r="K21" s="31">
        <v>12617</v>
      </c>
      <c r="M21" s="161">
        <f t="shared" si="0"/>
        <v>3377</v>
      </c>
      <c r="N21" s="171">
        <f t="shared" si="1"/>
        <v>3.032262119620361E-2</v>
      </c>
      <c r="O21" s="1"/>
      <c r="P21" s="161">
        <f t="shared" si="2"/>
        <v>3377</v>
      </c>
      <c r="Q21" s="37">
        <f t="shared" si="3"/>
        <v>3.032262119620361E-2</v>
      </c>
      <c r="R21" s="1"/>
      <c r="S21" s="161">
        <f t="shared" si="4"/>
        <v>96167</v>
      </c>
      <c r="T21" s="171">
        <f t="shared" si="5"/>
        <v>5.1761128155444318</v>
      </c>
      <c r="V21" s="223">
        <v>30495</v>
      </c>
    </row>
    <row r="22" spans="1:22">
      <c r="A22" s="59" t="s">
        <v>454</v>
      </c>
      <c r="B22" s="138" t="s">
        <v>459</v>
      </c>
      <c r="C22" s="231"/>
      <c r="D22" s="31">
        <v>402425</v>
      </c>
      <c r="E22" s="31">
        <v>345237</v>
      </c>
      <c r="F22" s="31">
        <v>292697</v>
      </c>
      <c r="G22" s="231"/>
      <c r="H22" s="31">
        <v>290184</v>
      </c>
      <c r="I22" s="31">
        <v>255715</v>
      </c>
      <c r="J22" s="31">
        <v>254280</v>
      </c>
      <c r="K22" s="31">
        <v>230848</v>
      </c>
      <c r="M22" s="161">
        <f t="shared" ref="M22:M23" si="6">+C22-G22</f>
        <v>0</v>
      </c>
      <c r="N22" s="171">
        <f t="shared" ref="N22:N23" si="7">IF(ISERROR(M22/G22),0,M22/G22)</f>
        <v>0</v>
      </c>
      <c r="O22" s="1"/>
      <c r="P22" s="161">
        <f t="shared" ref="P22:P23" si="8">+C22-$G22</f>
        <v>0</v>
      </c>
      <c r="Q22" s="37">
        <f t="shared" si="3"/>
        <v>0</v>
      </c>
      <c r="R22" s="1"/>
      <c r="S22" s="161">
        <f t="shared" si="4"/>
        <v>-402425</v>
      </c>
      <c r="T22" s="171">
        <f t="shared" si="5"/>
        <v>-1</v>
      </c>
      <c r="V22" s="223">
        <v>291397</v>
      </c>
    </row>
    <row r="23" spans="1:22">
      <c r="A23" s="59" t="s">
        <v>455</v>
      </c>
      <c r="B23" s="138" t="s">
        <v>458</v>
      </c>
      <c r="C23" s="231"/>
      <c r="D23" s="31">
        <v>47045</v>
      </c>
      <c r="E23" s="31">
        <v>46930</v>
      </c>
      <c r="F23" s="31">
        <v>48146</v>
      </c>
      <c r="G23" s="231"/>
      <c r="H23" s="31">
        <v>51950</v>
      </c>
      <c r="I23" s="31">
        <v>49898</v>
      </c>
      <c r="J23" s="31">
        <v>63500</v>
      </c>
      <c r="K23" s="31">
        <v>68266</v>
      </c>
      <c r="M23" s="161">
        <f t="shared" si="6"/>
        <v>0</v>
      </c>
      <c r="N23" s="171">
        <f t="shared" si="7"/>
        <v>0</v>
      </c>
      <c r="O23" s="1"/>
      <c r="P23" s="161">
        <f t="shared" si="8"/>
        <v>0</v>
      </c>
      <c r="Q23" s="37">
        <f t="shared" si="3"/>
        <v>0</v>
      </c>
      <c r="R23" s="1"/>
      <c r="S23" s="161">
        <f t="shared" si="4"/>
        <v>-47045</v>
      </c>
      <c r="T23" s="171">
        <f t="shared" si="5"/>
        <v>-1</v>
      </c>
      <c r="V23" s="223">
        <v>49740</v>
      </c>
    </row>
    <row r="24" spans="1:22">
      <c r="A24" s="59" t="s">
        <v>280</v>
      </c>
      <c r="B24" s="138" t="s">
        <v>285</v>
      </c>
      <c r="C24" s="169">
        <v>0</v>
      </c>
      <c r="D24" s="34">
        <v>0</v>
      </c>
      <c r="E24" s="34">
        <v>0</v>
      </c>
      <c r="F24" s="34">
        <v>0</v>
      </c>
      <c r="G24" s="169">
        <v>1721</v>
      </c>
      <c r="H24" s="34">
        <v>0</v>
      </c>
      <c r="I24" s="34">
        <v>0</v>
      </c>
      <c r="J24" s="34">
        <v>2811</v>
      </c>
      <c r="K24" s="34">
        <v>2301</v>
      </c>
      <c r="M24" s="162">
        <f>+C24-G24</f>
        <v>-1721</v>
      </c>
      <c r="N24" s="173">
        <f>IF(ISERROR(M24/G24),0,M24/G24)</f>
        <v>-1</v>
      </c>
      <c r="O24" s="1"/>
      <c r="P24" s="162">
        <f>+C24-$G24</f>
        <v>-1721</v>
      </c>
      <c r="Q24" s="39">
        <f t="shared" si="3"/>
        <v>-1</v>
      </c>
      <c r="R24" s="1"/>
      <c r="S24" s="162">
        <f t="shared" si="4"/>
        <v>0</v>
      </c>
      <c r="T24" s="173">
        <f t="shared" si="5"/>
        <v>0</v>
      </c>
      <c r="V24" s="169">
        <v>1721</v>
      </c>
    </row>
    <row r="25" spans="1:22" s="62" customFormat="1" ht="15.75">
      <c r="A25" s="145" t="s">
        <v>281</v>
      </c>
      <c r="B25" s="141" t="s">
        <v>286</v>
      </c>
      <c r="C25" s="180">
        <v>25105296</v>
      </c>
      <c r="D25" s="51">
        <v>24136251</v>
      </c>
      <c r="E25" s="51">
        <v>21808089</v>
      </c>
      <c r="F25" s="51">
        <v>20679236</v>
      </c>
      <c r="G25" s="180">
        <v>20567994</v>
      </c>
      <c r="H25" s="51">
        <v>20282634</v>
      </c>
      <c r="I25" s="51">
        <v>19637790</v>
      </c>
      <c r="J25" s="51">
        <v>18884297</v>
      </c>
      <c r="K25" s="51">
        <v>18900148</v>
      </c>
      <c r="L25" s="52"/>
      <c r="M25" s="181">
        <f>+C25-G25</f>
        <v>4537302</v>
      </c>
      <c r="N25" s="182">
        <f>IF(ISERROR(M25/G25),0,M25/G25)</f>
        <v>0.22060012269548504</v>
      </c>
      <c r="O25" s="52"/>
      <c r="P25" s="181">
        <f>+C25-$G25</f>
        <v>4537302</v>
      </c>
      <c r="Q25" s="53">
        <f t="shared" si="3"/>
        <v>0.22060012269548504</v>
      </c>
      <c r="R25" s="52"/>
      <c r="S25" s="181">
        <f t="shared" si="4"/>
        <v>969045</v>
      </c>
      <c r="T25" s="182">
        <f t="shared" si="5"/>
        <v>4.0148944423887535E-2</v>
      </c>
      <c r="V25" s="180">
        <v>20567994</v>
      </c>
    </row>
    <row r="26" spans="1:22" ht="15" thickBot="1">
      <c r="A26" s="59" t="s">
        <v>282</v>
      </c>
      <c r="B26" s="138" t="s">
        <v>287</v>
      </c>
      <c r="C26" s="170">
        <v>-882905</v>
      </c>
      <c r="D26" s="35">
        <v>-828999</v>
      </c>
      <c r="E26" s="35">
        <v>-760596</v>
      </c>
      <c r="F26" s="35">
        <v>-723871</v>
      </c>
      <c r="G26" s="170">
        <v>-698817</v>
      </c>
      <c r="H26" s="35">
        <v>-737445</v>
      </c>
      <c r="I26" s="35">
        <v>-675401</v>
      </c>
      <c r="J26" s="35">
        <v>-621786</v>
      </c>
      <c r="K26" s="35">
        <v>-598782</v>
      </c>
      <c r="M26" s="164">
        <f>+C26-G26</f>
        <v>-184088</v>
      </c>
      <c r="N26" s="174">
        <f>IF(ISERROR(M26/G26),0,M26/G26)</f>
        <v>0.26342805054828372</v>
      </c>
      <c r="O26" s="1"/>
      <c r="P26" s="164">
        <f>+C26-$G26</f>
        <v>-184088</v>
      </c>
      <c r="Q26" s="40">
        <f t="shared" si="3"/>
        <v>0.26342805054828372</v>
      </c>
      <c r="R26" s="1"/>
      <c r="S26" s="164">
        <f t="shared" si="4"/>
        <v>-53906</v>
      </c>
      <c r="T26" s="174">
        <f t="shared" si="5"/>
        <v>6.5025410163341568E-2</v>
      </c>
      <c r="V26" s="170">
        <v>-698817</v>
      </c>
    </row>
    <row r="27" spans="1:22" s="62" customFormat="1" ht="16.5" thickTop="1">
      <c r="A27" s="145" t="s">
        <v>283</v>
      </c>
      <c r="B27" s="141" t="s">
        <v>288</v>
      </c>
      <c r="C27" s="180">
        <v>24222391</v>
      </c>
      <c r="D27" s="51">
        <v>23307252</v>
      </c>
      <c r="E27" s="51">
        <v>21047493</v>
      </c>
      <c r="F27" s="51">
        <v>19955365</v>
      </c>
      <c r="G27" s="180">
        <v>19869177</v>
      </c>
      <c r="H27" s="51">
        <v>19545189</v>
      </c>
      <c r="I27" s="51">
        <v>18962389</v>
      </c>
      <c r="J27" s="51">
        <v>18262511</v>
      </c>
      <c r="K27" s="51">
        <v>18301366</v>
      </c>
      <c r="L27" s="52"/>
      <c r="M27" s="181">
        <f>+C27-G27</f>
        <v>4353214</v>
      </c>
      <c r="N27" s="182">
        <f>IF(ISERROR(M27/G27),0,M27/G27)</f>
        <v>0.21909382557717413</v>
      </c>
      <c r="O27" s="52"/>
      <c r="P27" s="181">
        <f>+C27-$G27</f>
        <v>4353214</v>
      </c>
      <c r="Q27" s="53">
        <f t="shared" si="3"/>
        <v>0.21909382557717413</v>
      </c>
      <c r="R27" s="52"/>
      <c r="S27" s="181">
        <f t="shared" si="4"/>
        <v>915139</v>
      </c>
      <c r="T27" s="182">
        <f t="shared" si="5"/>
        <v>3.9264131181144822E-2</v>
      </c>
      <c r="V27" s="180">
        <v>19869177</v>
      </c>
    </row>
    <row r="28" spans="1:22">
      <c r="A28" s="59"/>
      <c r="B28" s="138"/>
      <c r="C28" s="166"/>
      <c r="D28" s="31"/>
      <c r="E28" s="31"/>
      <c r="F28" s="31"/>
      <c r="G28" s="166"/>
      <c r="H28" s="31"/>
      <c r="I28" s="31"/>
      <c r="J28" s="31"/>
      <c r="K28" s="31"/>
      <c r="T28" s="171"/>
      <c r="V28" s="166"/>
    </row>
    <row r="29" spans="1:22">
      <c r="A29" s="146" t="s">
        <v>306</v>
      </c>
      <c r="B29" s="142" t="s">
        <v>305</v>
      </c>
      <c r="C29" s="166"/>
      <c r="D29" s="31"/>
      <c r="E29" s="31"/>
      <c r="F29" s="31"/>
      <c r="G29" s="166"/>
      <c r="H29" s="31"/>
      <c r="I29" s="31"/>
      <c r="J29" s="31"/>
      <c r="K29" s="31"/>
      <c r="V29" s="166"/>
    </row>
    <row r="30" spans="1:22" s="62" customFormat="1" ht="15.75">
      <c r="A30" s="147" t="s">
        <v>456</v>
      </c>
      <c r="B30" s="143" t="s">
        <v>457</v>
      </c>
      <c r="C30" s="136">
        <v>4057019</v>
      </c>
      <c r="D30" s="136">
        <v>3983066</v>
      </c>
      <c r="E30" s="136">
        <v>3738334</v>
      </c>
      <c r="F30" s="136">
        <f>3011348+548137</f>
        <v>3559485</v>
      </c>
      <c r="G30" s="136">
        <v>3492138</v>
      </c>
      <c r="H30" s="136">
        <v>3477187</v>
      </c>
      <c r="I30" s="136">
        <v>3392090</v>
      </c>
      <c r="J30" s="136">
        <f>2777597+556474</f>
        <v>3334071</v>
      </c>
      <c r="K30" s="136">
        <f>2755871+567657</f>
        <v>3323528</v>
      </c>
      <c r="L30" s="240"/>
      <c r="M30" s="187">
        <f>+C30-G30</f>
        <v>564881</v>
      </c>
      <c r="N30" s="241">
        <f>IF(ISERROR(M30/G30),0,M30/G30)</f>
        <v>0.16175792594679822</v>
      </c>
      <c r="O30" s="240"/>
      <c r="P30" s="187">
        <f>+C30-$G30</f>
        <v>564881</v>
      </c>
      <c r="Q30" s="241">
        <f>IF(ISERROR(P30/$G30),0,P30/$G30)</f>
        <v>0.16175792594679822</v>
      </c>
      <c r="R30" s="240"/>
      <c r="S30" s="187">
        <f>+C30-D30</f>
        <v>73953</v>
      </c>
      <c r="T30" s="241">
        <f>IF(ISERROR(S30/D30),0,S30/D30)</f>
        <v>1.8566852771206906E-2</v>
      </c>
      <c r="V30" s="137">
        <v>3492138</v>
      </c>
    </row>
    <row r="31" spans="1:22">
      <c r="A31" s="148"/>
      <c r="B31" s="150"/>
      <c r="G31" s="57"/>
      <c r="I31" s="56"/>
    </row>
    <row r="32" spans="1:22" ht="36.75" customHeight="1">
      <c r="A32" s="120" t="s">
        <v>461</v>
      </c>
      <c r="B32" s="123" t="s">
        <v>460</v>
      </c>
      <c r="G32" s="58"/>
      <c r="K32" s="63"/>
    </row>
    <row r="33" spans="1:11" ht="38.25" customHeight="1">
      <c r="A33" s="120" t="s">
        <v>471</v>
      </c>
      <c r="B33" s="123" t="s">
        <v>470</v>
      </c>
      <c r="K33" s="63"/>
    </row>
    <row r="34" spans="1:11">
      <c r="A34" s="149" t="s">
        <v>307</v>
      </c>
      <c r="B34" s="155" t="s">
        <v>308</v>
      </c>
      <c r="K34" s="63"/>
    </row>
    <row r="35" spans="1:11" ht="73.5">
      <c r="A35" s="120" t="s">
        <v>462</v>
      </c>
      <c r="B35" s="123" t="s">
        <v>463</v>
      </c>
      <c r="K35" s="63"/>
    </row>
  </sheetData>
  <mergeCells count="6">
    <mergeCell ref="M3:N3"/>
    <mergeCell ref="S3:T3"/>
    <mergeCell ref="M4:N4"/>
    <mergeCell ref="S4:T4"/>
    <mergeCell ref="P3:Q3"/>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5" orientation="landscape" r:id="rId1"/>
</worksheet>
</file>

<file path=xl/worksheets/sheet11.xml><?xml version="1.0" encoding="utf-8"?>
<worksheet xmlns="http://schemas.openxmlformats.org/spreadsheetml/2006/main" xmlns:r="http://schemas.openxmlformats.org/officeDocument/2006/relationships">
  <sheetPr>
    <tabColor rgb="FF92D050"/>
    <pageSetUpPr fitToPage="1"/>
  </sheetPr>
  <dimension ref="A1:W23"/>
  <sheetViews>
    <sheetView showGridLines="0" zoomScale="85" zoomScaleNormal="85" zoomScaleSheetLayoutView="85" workbookViewId="0">
      <selection activeCell="S35" sqref="S35"/>
    </sheetView>
  </sheetViews>
  <sheetFormatPr defaultRowHeight="14.25"/>
  <cols>
    <col min="1" max="1" width="45.25" customWidth="1"/>
    <col min="2" max="2" width="40.625" customWidth="1"/>
    <col min="3" max="3" width="11.375" style="160" customWidth="1"/>
    <col min="4" max="11" width="11.375" customWidth="1"/>
    <col min="12" max="12" width="2" customWidth="1"/>
    <col min="13" max="13" width="10.75" customWidth="1"/>
    <col min="14" max="14" width="7.875" customWidth="1"/>
    <col min="15" max="15" width="2" customWidth="1"/>
    <col min="16" max="16" width="10.75" customWidth="1"/>
    <col min="17" max="17" width="7.625" customWidth="1"/>
    <col min="18" max="18" width="2" customWidth="1"/>
    <col min="19" max="19" width="10.75" customWidth="1"/>
    <col min="20" max="20" width="7.625" customWidth="1"/>
    <col min="22" max="22" width="11.625" bestFit="1" customWidth="1"/>
  </cols>
  <sheetData>
    <row r="1" spans="1:23" s="1" customFormat="1">
      <c r="A1" s="24" t="s">
        <v>228</v>
      </c>
      <c r="B1" s="24" t="s">
        <v>229</v>
      </c>
      <c r="C1" s="24"/>
    </row>
    <row r="2" spans="1:23" s="1" customFormat="1">
      <c r="A2" s="50"/>
      <c r="B2" s="50"/>
      <c r="C2" s="50"/>
    </row>
    <row r="3" spans="1:23" s="1" customFormat="1" ht="26.25">
      <c r="A3" s="254" t="s">
        <v>43</v>
      </c>
      <c r="B3" s="254" t="s">
        <v>44</v>
      </c>
      <c r="C3" s="69"/>
      <c r="M3" s="257" t="s">
        <v>430</v>
      </c>
      <c r="N3" s="257"/>
      <c r="O3" s="107"/>
      <c r="P3" s="257" t="s">
        <v>433</v>
      </c>
      <c r="Q3" s="257"/>
      <c r="R3" s="107"/>
      <c r="S3" s="257" t="s">
        <v>442</v>
      </c>
      <c r="T3" s="257"/>
      <c r="V3" s="224" t="s">
        <v>446</v>
      </c>
      <c r="W3" s="216"/>
    </row>
    <row r="4" spans="1:23" ht="27" customHeight="1">
      <c r="A4" s="103" t="str">
        <f>+'Table of Contents'!B14</f>
        <v>Jakość portfela kredytowego</v>
      </c>
      <c r="B4" s="103" t="str">
        <f>+'Table of Contents'!C14</f>
        <v>Quality of loan portfolio</v>
      </c>
      <c r="C4" s="186" t="s">
        <v>444</v>
      </c>
      <c r="D4" s="84" t="s">
        <v>443</v>
      </c>
      <c r="E4" s="84" t="s">
        <v>45</v>
      </c>
      <c r="F4" s="84" t="s">
        <v>46</v>
      </c>
      <c r="G4" s="84" t="s">
        <v>47</v>
      </c>
      <c r="H4" s="84" t="s">
        <v>75</v>
      </c>
      <c r="I4" s="84" t="s">
        <v>48</v>
      </c>
      <c r="J4" s="84" t="s">
        <v>141</v>
      </c>
      <c r="K4" s="84" t="s">
        <v>49</v>
      </c>
      <c r="L4" s="1"/>
      <c r="M4" s="255" t="s">
        <v>429</v>
      </c>
      <c r="N4" s="256"/>
      <c r="O4" s="1"/>
      <c r="P4" s="255" t="s">
        <v>434</v>
      </c>
      <c r="Q4" s="256"/>
      <c r="R4" s="1"/>
      <c r="S4" s="255" t="s">
        <v>431</v>
      </c>
      <c r="T4" s="256"/>
      <c r="V4" s="186" t="s">
        <v>47</v>
      </c>
    </row>
    <row r="5" spans="1:23">
      <c r="A5" s="148"/>
      <c r="B5" s="150"/>
      <c r="V5" s="160"/>
    </row>
    <row r="6" spans="1:23">
      <c r="A6" s="152" t="s">
        <v>382</v>
      </c>
      <c r="B6" s="141" t="s">
        <v>393</v>
      </c>
      <c r="C6" s="71"/>
      <c r="D6" s="71"/>
      <c r="E6" s="71"/>
      <c r="F6" s="71"/>
      <c r="G6" s="71"/>
      <c r="I6" s="71"/>
      <c r="J6" s="71"/>
      <c r="V6" s="71"/>
    </row>
    <row r="7" spans="1:23">
      <c r="A7" s="59" t="s">
        <v>281</v>
      </c>
      <c r="B7" s="138" t="s">
        <v>286</v>
      </c>
      <c r="C7" s="166">
        <v>25105296</v>
      </c>
      <c r="D7" s="31">
        <v>24136251</v>
      </c>
      <c r="E7" s="31">
        <v>21808089</v>
      </c>
      <c r="F7" s="31">
        <f>'(8)'!F25</f>
        <v>20679236</v>
      </c>
      <c r="G7" s="166">
        <v>20567994</v>
      </c>
      <c r="H7" s="31">
        <f>'(8)'!H25</f>
        <v>20282634</v>
      </c>
      <c r="I7" s="31">
        <f>'(8)'!I25</f>
        <v>19637790</v>
      </c>
      <c r="J7" s="31">
        <f>'(8)'!J25</f>
        <v>18884297</v>
      </c>
      <c r="K7" s="31">
        <f>'(8)'!K25</f>
        <v>18900148</v>
      </c>
      <c r="L7" s="74"/>
      <c r="M7" s="166">
        <f>+C7-G7</f>
        <v>4537302</v>
      </c>
      <c r="N7" s="176">
        <f>IF(ISERROR(M7/G7),0,M7/G7)</f>
        <v>0.22060012269548504</v>
      </c>
      <c r="O7" s="43"/>
      <c r="P7" s="166">
        <f>+C7-$G7</f>
        <v>4537302</v>
      </c>
      <c r="Q7" s="176">
        <f>IF(ISERROR(P7/$G7),0,P7/$G7)</f>
        <v>0.22060012269548504</v>
      </c>
      <c r="R7" s="43"/>
      <c r="S7" s="166">
        <f>+C7-D7</f>
        <v>969045</v>
      </c>
      <c r="T7" s="176">
        <f>IF(ISERROR(S7/D7),0,S7/D7)</f>
        <v>4.0148944423887535E-2</v>
      </c>
      <c r="V7" s="166">
        <v>20567994</v>
      </c>
    </row>
    <row r="8" spans="1:23" ht="15" thickBot="1">
      <c r="A8" s="59" t="s">
        <v>282</v>
      </c>
      <c r="B8" s="138" t="s">
        <v>287</v>
      </c>
      <c r="C8" s="170">
        <v>-882905</v>
      </c>
      <c r="D8" s="35">
        <v>-828999</v>
      </c>
      <c r="E8" s="35">
        <v>-760596</v>
      </c>
      <c r="F8" s="35">
        <f>'(8)'!F26</f>
        <v>-723871</v>
      </c>
      <c r="G8" s="170">
        <v>-698817</v>
      </c>
      <c r="H8" s="35">
        <f>'(8)'!H26</f>
        <v>-737445</v>
      </c>
      <c r="I8" s="35">
        <f>'(8)'!I26</f>
        <v>-675401</v>
      </c>
      <c r="J8" s="35">
        <f>'(8)'!J26</f>
        <v>-621786</v>
      </c>
      <c r="K8" s="35">
        <f>'(8)'!K26</f>
        <v>-598782</v>
      </c>
      <c r="L8" s="74"/>
      <c r="M8" s="170">
        <f>+C8-G8</f>
        <v>-184088</v>
      </c>
      <c r="N8" s="184">
        <f>IF(ISERROR(M8/G8),0,M8/G8)</f>
        <v>0.26342805054828372</v>
      </c>
      <c r="O8" s="43"/>
      <c r="P8" s="170">
        <f>+C8-$G8</f>
        <v>-184088</v>
      </c>
      <c r="Q8" s="184">
        <f>IF(ISERROR(P8/$G8),0,P8/$G8)</f>
        <v>0.26342805054828372</v>
      </c>
      <c r="R8" s="43"/>
      <c r="S8" s="170">
        <f>+C8-D8</f>
        <v>-53906</v>
      </c>
      <c r="T8" s="184">
        <f>IF(ISERROR(S8/D8),0,S8/D8)</f>
        <v>6.5025410163341568E-2</v>
      </c>
      <c r="V8" s="170">
        <v>-698817</v>
      </c>
    </row>
    <row r="9" spans="1:23" s="62" customFormat="1" ht="15.75" thickTop="1">
      <c r="A9" s="145" t="s">
        <v>283</v>
      </c>
      <c r="B9" s="141" t="s">
        <v>288</v>
      </c>
      <c r="C9" s="168">
        <v>24222391</v>
      </c>
      <c r="D9" s="33">
        <v>23307252</v>
      </c>
      <c r="E9" s="33">
        <v>21047493</v>
      </c>
      <c r="F9" s="33">
        <f>'(8)'!F27</f>
        <v>19955365</v>
      </c>
      <c r="G9" s="168">
        <v>19869177</v>
      </c>
      <c r="H9" s="33">
        <f>'(8)'!H27</f>
        <v>19545189</v>
      </c>
      <c r="I9" s="33">
        <f>'(8)'!I27</f>
        <v>18962389</v>
      </c>
      <c r="J9" s="33">
        <f>'(8)'!J27</f>
        <v>18262511</v>
      </c>
      <c r="K9" s="33">
        <f>'(8)'!K27</f>
        <v>18301366</v>
      </c>
      <c r="L9" s="78"/>
      <c r="M9" s="168">
        <f>+C9-G9</f>
        <v>4353214</v>
      </c>
      <c r="N9" s="178">
        <f>IF(ISERROR(M9/G9),0,M9/G9)</f>
        <v>0.21909382557717413</v>
      </c>
      <c r="O9" s="65"/>
      <c r="P9" s="168">
        <f>+C9-$G9</f>
        <v>4353214</v>
      </c>
      <c r="Q9" s="178">
        <f>IF(ISERROR(P9/$G9),0,P9/$G9)</f>
        <v>0.21909382557717413</v>
      </c>
      <c r="R9" s="65"/>
      <c r="S9" s="168">
        <f>+C9-D9</f>
        <v>915139</v>
      </c>
      <c r="T9" s="178">
        <f>IF(ISERROR(S9/D9),0,S9/D9)</f>
        <v>3.9264131181144822E-2</v>
      </c>
      <c r="V9" s="168">
        <v>19869177</v>
      </c>
    </row>
    <row r="10" spans="1:23">
      <c r="A10" s="148"/>
      <c r="B10" s="150"/>
      <c r="G10" s="160"/>
      <c r="M10" s="160"/>
      <c r="N10" s="242"/>
      <c r="P10" s="160"/>
      <c r="Q10" s="242"/>
      <c r="S10" s="160"/>
      <c r="T10" s="242"/>
      <c r="V10" s="160"/>
    </row>
    <row r="11" spans="1:23">
      <c r="A11" s="152" t="s">
        <v>376</v>
      </c>
      <c r="B11" s="151" t="s">
        <v>383</v>
      </c>
      <c r="G11" s="160"/>
      <c r="M11" s="160"/>
      <c r="N11" s="242"/>
      <c r="P11" s="160"/>
      <c r="Q11" s="242"/>
      <c r="S11" s="160"/>
      <c r="T11" s="242"/>
      <c r="V11" s="160"/>
    </row>
    <row r="12" spans="1:23">
      <c r="A12" s="59" t="s">
        <v>377</v>
      </c>
      <c r="B12" s="138" t="s">
        <v>384</v>
      </c>
      <c r="C12" s="71">
        <v>23665232</v>
      </c>
      <c r="D12" s="31">
        <v>22722107</v>
      </c>
      <c r="E12" s="31">
        <v>20439300</v>
      </c>
      <c r="F12" s="31">
        <v>19336862</v>
      </c>
      <c r="G12" s="166">
        <v>19246702</v>
      </c>
      <c r="H12" s="31">
        <v>19022852</v>
      </c>
      <c r="I12" s="31">
        <v>18428156</v>
      </c>
      <c r="J12" s="31">
        <v>17712384</v>
      </c>
      <c r="K12" s="31">
        <v>17811113</v>
      </c>
      <c r="L12" s="74"/>
      <c r="M12" s="166">
        <f>+C12-G12</f>
        <v>4418530</v>
      </c>
      <c r="N12" s="176">
        <f>IF(ISERROR(M12/G12),0,M12/G12)</f>
        <v>0.22957335755497227</v>
      </c>
      <c r="O12" s="43"/>
      <c r="P12" s="166">
        <f>+C12-$G12</f>
        <v>4418530</v>
      </c>
      <c r="Q12" s="176">
        <f>IF(ISERROR(P12/$G12),0,P12/$G12)</f>
        <v>0.22957335755497227</v>
      </c>
      <c r="R12" s="43"/>
      <c r="S12" s="166">
        <f>+C12-D12</f>
        <v>943125</v>
      </c>
      <c r="T12" s="176">
        <f>IF(ISERROR(S12/D12),0,S12/D12)</f>
        <v>4.1506934194086839E-2</v>
      </c>
      <c r="V12" s="166">
        <v>19246702</v>
      </c>
    </row>
    <row r="13" spans="1:23" ht="25.5">
      <c r="A13" s="59" t="s">
        <v>378</v>
      </c>
      <c r="B13" s="138" t="s">
        <v>385</v>
      </c>
      <c r="C13" s="169">
        <v>-95001</v>
      </c>
      <c r="D13" s="34">
        <v>-83046</v>
      </c>
      <c r="E13" s="34">
        <v>-71023</v>
      </c>
      <c r="F13" s="34">
        <v>-65645</v>
      </c>
      <c r="G13" s="169">
        <v>-69820</v>
      </c>
      <c r="H13" s="34">
        <v>-74206</v>
      </c>
      <c r="I13" s="34">
        <v>-65731</v>
      </c>
      <c r="J13" s="34">
        <v>-59054</v>
      </c>
      <c r="K13" s="34">
        <v>-54583</v>
      </c>
      <c r="L13" s="74"/>
      <c r="M13" s="169">
        <f>+C13-G13</f>
        <v>-25181</v>
      </c>
      <c r="N13" s="177">
        <f>IF(ISERROR(M13/G13),0,M13/G13)</f>
        <v>0.36065597250071613</v>
      </c>
      <c r="O13" s="43"/>
      <c r="P13" s="169">
        <f>+C13-$G13</f>
        <v>-25181</v>
      </c>
      <c r="Q13" s="177">
        <f>IF(ISERROR(P13/$G13),0,P13/$G13)</f>
        <v>0.36065597250071613</v>
      </c>
      <c r="R13" s="43"/>
      <c r="S13" s="169">
        <f>+C13-D13</f>
        <v>-11955</v>
      </c>
      <c r="T13" s="177">
        <f>IF(ISERROR(S13/D13),0,S13/D13)</f>
        <v>0.1439563615345712</v>
      </c>
      <c r="V13" s="169">
        <v>-69820</v>
      </c>
    </row>
    <row r="14" spans="1:23" s="62" customFormat="1" ht="15">
      <c r="A14" s="145" t="s">
        <v>379</v>
      </c>
      <c r="B14" s="141" t="s">
        <v>386</v>
      </c>
      <c r="C14" s="168">
        <v>23570231</v>
      </c>
      <c r="D14" s="33">
        <v>22639061</v>
      </c>
      <c r="E14" s="33">
        <v>20368277</v>
      </c>
      <c r="F14" s="33">
        <v>19271217</v>
      </c>
      <c r="G14" s="168">
        <v>19176882</v>
      </c>
      <c r="H14" s="33">
        <v>18948646</v>
      </c>
      <c r="I14" s="33">
        <v>18362425</v>
      </c>
      <c r="J14" s="33">
        <v>17653330</v>
      </c>
      <c r="K14" s="33">
        <v>17756530</v>
      </c>
      <c r="L14" s="78"/>
      <c r="M14" s="168">
        <f>+C14-G14</f>
        <v>4393349</v>
      </c>
      <c r="N14" s="178">
        <f>IF(ISERROR(M14/G14),0,M14/G14)</f>
        <v>0.22909610644733591</v>
      </c>
      <c r="O14" s="65"/>
      <c r="P14" s="168">
        <f>+C14-$G14</f>
        <v>4393349</v>
      </c>
      <c r="Q14" s="178">
        <f>IF(ISERROR(P14/$G14),0,P14/$G14)</f>
        <v>0.22909610644733591</v>
      </c>
      <c r="R14" s="65"/>
      <c r="S14" s="168">
        <f>+C14-D14</f>
        <v>931170</v>
      </c>
      <c r="T14" s="178">
        <f>IF(ISERROR(S14/D14),0,S14/D14)</f>
        <v>4.1131122885352887E-2</v>
      </c>
      <c r="V14" s="168">
        <v>19176882</v>
      </c>
    </row>
    <row r="15" spans="1:23">
      <c r="A15" s="148"/>
      <c r="B15" s="150"/>
      <c r="C15" s="71"/>
      <c r="D15" s="71"/>
      <c r="E15" s="71"/>
      <c r="F15" s="71"/>
      <c r="G15" s="71"/>
      <c r="I15" s="71"/>
      <c r="J15" s="71"/>
      <c r="M15" s="160"/>
      <c r="N15" s="242"/>
      <c r="P15" s="160"/>
      <c r="Q15" s="242"/>
      <c r="S15" s="160"/>
      <c r="T15" s="242"/>
      <c r="V15" s="71"/>
    </row>
    <row r="16" spans="1:23">
      <c r="A16" s="152" t="s">
        <v>380</v>
      </c>
      <c r="B16" s="151" t="s">
        <v>387</v>
      </c>
      <c r="C16" s="71"/>
      <c r="D16" s="71"/>
      <c r="E16" s="71"/>
      <c r="F16" s="71"/>
      <c r="G16" s="71"/>
      <c r="I16" s="71"/>
      <c r="J16" s="71"/>
      <c r="M16" s="160"/>
      <c r="N16" s="242"/>
      <c r="P16" s="160"/>
      <c r="Q16" s="242"/>
      <c r="S16" s="160"/>
      <c r="T16" s="242"/>
      <c r="V16" s="71"/>
    </row>
    <row r="17" spans="1:22">
      <c r="A17" s="59" t="s">
        <v>377</v>
      </c>
      <c r="B17" s="138" t="s">
        <v>384</v>
      </c>
      <c r="C17" s="166">
        <v>1440064</v>
      </c>
      <c r="D17" s="31">
        <v>1414144</v>
      </c>
      <c r="E17" s="31">
        <v>1368789</v>
      </c>
      <c r="F17" s="31">
        <v>1342374</v>
      </c>
      <c r="G17" s="166">
        <v>1321292</v>
      </c>
      <c r="H17" s="31">
        <v>1259782</v>
      </c>
      <c r="I17" s="31">
        <v>1209634</v>
      </c>
      <c r="J17" s="31">
        <v>1171913</v>
      </c>
      <c r="K17" s="31">
        <v>1089035</v>
      </c>
      <c r="L17" s="74"/>
      <c r="M17" s="166">
        <f>+C17-G17</f>
        <v>118772</v>
      </c>
      <c r="N17" s="176">
        <f>IF(ISERROR(M17/G17),0,M17/G17)</f>
        <v>8.9890803849565423E-2</v>
      </c>
      <c r="O17" s="43"/>
      <c r="P17" s="166">
        <f>+C17-$G17</f>
        <v>118772</v>
      </c>
      <c r="Q17" s="176">
        <f>IF(ISERROR(P17/$G17),0,P17/$G17)</f>
        <v>8.9890803849565423E-2</v>
      </c>
      <c r="R17" s="43"/>
      <c r="S17" s="166">
        <f>+C17-D17</f>
        <v>25920</v>
      </c>
      <c r="T17" s="176">
        <f>IF(ISERROR(S17/D17),0,S17/D17)</f>
        <v>1.8329109341057206E-2</v>
      </c>
      <c r="V17" s="166">
        <v>1321292</v>
      </c>
    </row>
    <row r="18" spans="1:22" ht="25.5">
      <c r="A18" s="59" t="s">
        <v>381</v>
      </c>
      <c r="B18" s="138" t="s">
        <v>388</v>
      </c>
      <c r="C18" s="169">
        <v>-787904</v>
      </c>
      <c r="D18" s="34">
        <v>-745953</v>
      </c>
      <c r="E18" s="34">
        <v>-689573</v>
      </c>
      <c r="F18" s="34">
        <v>-658226</v>
      </c>
      <c r="G18" s="169">
        <v>-628997</v>
      </c>
      <c r="H18" s="34">
        <v>-663239</v>
      </c>
      <c r="I18" s="34">
        <v>-609670</v>
      </c>
      <c r="J18" s="34">
        <v>-562732</v>
      </c>
      <c r="K18" s="34">
        <v>-544199</v>
      </c>
      <c r="L18" s="74"/>
      <c r="M18" s="169">
        <f>+C18-G18</f>
        <v>-158907</v>
      </c>
      <c r="N18" s="177">
        <f>IF(ISERROR(M18/G18),0,M18/G18)</f>
        <v>0.25263554516158265</v>
      </c>
      <c r="O18" s="43"/>
      <c r="P18" s="169">
        <f>+C18-$G18</f>
        <v>-158907</v>
      </c>
      <c r="Q18" s="177">
        <f>IF(ISERROR(P18/$G18),0,P18/$G18)</f>
        <v>0.25263554516158265</v>
      </c>
      <c r="R18" s="43"/>
      <c r="S18" s="169">
        <f>+C18-D18</f>
        <v>-41951</v>
      </c>
      <c r="T18" s="177">
        <f>IF(ISERROR(S18/D18),0,S18/D18)</f>
        <v>5.623812760321361E-2</v>
      </c>
      <c r="V18" s="169">
        <v>-628997</v>
      </c>
    </row>
    <row r="19" spans="1:22" s="62" customFormat="1" ht="15">
      <c r="A19" s="145" t="s">
        <v>379</v>
      </c>
      <c r="B19" s="141" t="s">
        <v>386</v>
      </c>
      <c r="C19" s="168">
        <v>652160</v>
      </c>
      <c r="D19" s="33">
        <v>668191</v>
      </c>
      <c r="E19" s="33">
        <v>679216</v>
      </c>
      <c r="F19" s="33">
        <v>684148</v>
      </c>
      <c r="G19" s="168">
        <v>692295</v>
      </c>
      <c r="H19" s="33">
        <v>596543</v>
      </c>
      <c r="I19" s="33">
        <v>599964</v>
      </c>
      <c r="J19" s="33">
        <v>609181</v>
      </c>
      <c r="K19" s="33">
        <v>544836</v>
      </c>
      <c r="L19" s="78"/>
      <c r="M19" s="168">
        <f>+C19-G19</f>
        <v>-40135</v>
      </c>
      <c r="N19" s="178">
        <f>IF(ISERROR(M19/G19),0,M19/G19)</f>
        <v>-5.7973840631522687E-2</v>
      </c>
      <c r="O19" s="65"/>
      <c r="P19" s="168">
        <f>+C19-$G19</f>
        <v>-40135</v>
      </c>
      <c r="Q19" s="178">
        <f>IF(ISERROR(P19/$G19),0,P19/$G19)</f>
        <v>-5.7973840631522687E-2</v>
      </c>
      <c r="R19" s="65"/>
      <c r="S19" s="168">
        <f>+C19-D19</f>
        <v>-16031</v>
      </c>
      <c r="T19" s="178">
        <f>IF(ISERROR(S19/D19),0,S19/D19)</f>
        <v>-2.3991643108033481E-2</v>
      </c>
      <c r="V19" s="168">
        <v>692295</v>
      </c>
    </row>
    <row r="20" spans="1:22">
      <c r="A20" s="148"/>
      <c r="B20" s="150"/>
      <c r="G20" s="160"/>
      <c r="M20" s="160"/>
      <c r="N20" s="160"/>
      <c r="P20" s="160"/>
      <c r="Q20" s="160"/>
      <c r="S20" s="160"/>
      <c r="T20" s="160"/>
      <c r="V20" s="160"/>
    </row>
    <row r="21" spans="1:22">
      <c r="A21" s="152" t="s">
        <v>392</v>
      </c>
      <c r="B21" s="151" t="s">
        <v>391</v>
      </c>
      <c r="G21" s="160"/>
      <c r="M21" s="160"/>
      <c r="N21" s="160"/>
      <c r="P21" s="160"/>
      <c r="Q21" s="160"/>
      <c r="S21" s="160"/>
      <c r="T21" s="160"/>
      <c r="V21" s="160"/>
    </row>
    <row r="22" spans="1:22" ht="25.5">
      <c r="A22" s="59" t="s">
        <v>395</v>
      </c>
      <c r="B22" s="138" t="s">
        <v>394</v>
      </c>
      <c r="C22" s="202">
        <f>C17/C7</f>
        <v>5.736096479404186E-2</v>
      </c>
      <c r="D22" s="45">
        <f>D17/D7</f>
        <v>5.8590043665024863E-2</v>
      </c>
      <c r="E22" s="45">
        <f t="shared" ref="E22:H22" si="0">E17/E7</f>
        <v>6.2765196895518904E-2</v>
      </c>
      <c r="F22" s="45">
        <f t="shared" si="0"/>
        <v>6.4914100308154518E-2</v>
      </c>
      <c r="G22" s="176">
        <v>6.4240197658556306E-2</v>
      </c>
      <c r="H22" s="45">
        <f t="shared" si="0"/>
        <v>6.2111360881431869E-2</v>
      </c>
      <c r="I22" s="45">
        <f>I17/I7</f>
        <v>6.1597257125165304E-2</v>
      </c>
      <c r="J22" s="45">
        <f>J17/J7</f>
        <v>6.2057539128938716E-2</v>
      </c>
      <c r="K22" s="45">
        <f>K17/K7</f>
        <v>5.762044826315646E-2</v>
      </c>
      <c r="L22" s="45"/>
      <c r="N22" s="176">
        <f>+C22-G22</f>
        <v>-6.8792328645144452E-3</v>
      </c>
      <c r="O22" s="45"/>
      <c r="Q22" s="176">
        <f>+C22-$G22</f>
        <v>-6.8792328645144452E-3</v>
      </c>
      <c r="R22" s="45"/>
      <c r="T22" s="176">
        <f>+C22-D22</f>
        <v>-1.2290788709830025E-3</v>
      </c>
      <c r="V22" s="176">
        <v>6.4240197658556306E-2</v>
      </c>
    </row>
    <row r="23" spans="1:22">
      <c r="A23" s="59" t="s">
        <v>390</v>
      </c>
      <c r="B23" s="138" t="s">
        <v>389</v>
      </c>
      <c r="C23" s="176">
        <f>-C18/C17</f>
        <v>0.54713123861161728</v>
      </c>
      <c r="D23" s="45">
        <f>-D18/D17</f>
        <v>0.5274943711531499</v>
      </c>
      <c r="E23" s="45">
        <f t="shared" ref="E23:H23" si="1">-E18/E17</f>
        <v>0.5037832711981175</v>
      </c>
      <c r="F23" s="45">
        <f t="shared" si="1"/>
        <v>0.49034471764202825</v>
      </c>
      <c r="G23" s="176">
        <v>0.4760469298232336</v>
      </c>
      <c r="H23" s="45">
        <f t="shared" si="1"/>
        <v>0.5264712466125091</v>
      </c>
      <c r="I23" s="45">
        <f>-I18/I17</f>
        <v>0.50401195733585535</v>
      </c>
      <c r="J23" s="45">
        <f>-J18/J17</f>
        <v>0.48018240261862444</v>
      </c>
      <c r="K23" s="45">
        <f>-K18/K17</f>
        <v>0.49970753924345868</v>
      </c>
      <c r="L23" s="45"/>
      <c r="N23" s="176">
        <f>+C23-G23</f>
        <v>7.1084308788383677E-2</v>
      </c>
      <c r="O23" s="45"/>
      <c r="Q23" s="176">
        <f>+C23-$G23</f>
        <v>7.1084308788383677E-2</v>
      </c>
      <c r="R23" s="45"/>
      <c r="T23" s="176">
        <f>+C23-D23</f>
        <v>1.9636867458467377E-2</v>
      </c>
      <c r="V23" s="176">
        <v>0.4760469298232336</v>
      </c>
    </row>
  </sheetData>
  <mergeCells count="6">
    <mergeCell ref="M3:N3"/>
    <mergeCell ref="P3:Q3"/>
    <mergeCell ref="S3:T3"/>
    <mergeCell ref="M4:N4"/>
    <mergeCell ref="P4:Q4"/>
    <mergeCell ref="S4:T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7" orientation="landscape" r:id="rId1"/>
</worksheet>
</file>

<file path=xl/worksheets/sheet12.xml><?xml version="1.0" encoding="utf-8"?>
<worksheet xmlns="http://schemas.openxmlformats.org/spreadsheetml/2006/main" xmlns:r="http://schemas.openxmlformats.org/officeDocument/2006/relationships">
  <sheetPr>
    <tabColor rgb="FF92D050"/>
    <pageSetUpPr fitToPage="1"/>
  </sheetPr>
  <dimension ref="A1:W43"/>
  <sheetViews>
    <sheetView showGridLines="0" zoomScale="85" zoomScaleNormal="85" zoomScaleSheetLayoutView="70" workbookViewId="0">
      <selection activeCell="D43" sqref="D43"/>
    </sheetView>
  </sheetViews>
  <sheetFormatPr defaultRowHeight="14.25"/>
  <cols>
    <col min="1" max="1" width="41.75" customWidth="1"/>
    <col min="2" max="2" width="40" customWidth="1"/>
    <col min="3" max="3" width="11.875" style="160" bestFit="1" customWidth="1"/>
    <col min="4" max="11" width="11.875" bestFit="1" customWidth="1"/>
    <col min="12" max="12" width="2" customWidth="1"/>
    <col min="13" max="13" width="10.875" bestFit="1" customWidth="1"/>
    <col min="14" max="14" width="8.875" bestFit="1" customWidth="1"/>
    <col min="15" max="15" width="2" customWidth="1"/>
    <col min="16" max="16" width="11.75" bestFit="1" customWidth="1"/>
    <col min="17" max="17" width="8.75" customWidth="1"/>
    <col min="18" max="18" width="2" customWidth="1"/>
    <col min="19" max="19" width="11.75" bestFit="1" customWidth="1"/>
    <col min="20" max="20" width="10.625" bestFit="1" customWidth="1"/>
    <col min="22" max="22" width="13.75" customWidth="1"/>
  </cols>
  <sheetData>
    <row r="1" spans="1:23" s="1" customFormat="1">
      <c r="A1" s="24" t="s">
        <v>228</v>
      </c>
      <c r="B1" s="24" t="s">
        <v>229</v>
      </c>
      <c r="C1" s="24"/>
    </row>
    <row r="2" spans="1:23" s="1" customFormat="1">
      <c r="A2" s="50"/>
      <c r="B2" s="50"/>
    </row>
    <row r="3" spans="1:23" s="1" customFormat="1" ht="26.25">
      <c r="A3" s="254" t="s">
        <v>43</v>
      </c>
      <c r="B3" s="254" t="s">
        <v>44</v>
      </c>
      <c r="C3" s="69"/>
      <c r="M3" s="257" t="s">
        <v>430</v>
      </c>
      <c r="N3" s="257"/>
      <c r="O3" s="107"/>
      <c r="P3" s="257" t="s">
        <v>433</v>
      </c>
      <c r="Q3" s="257"/>
      <c r="R3" s="107"/>
      <c r="S3" s="257" t="s">
        <v>442</v>
      </c>
      <c r="T3" s="257"/>
      <c r="V3" s="224" t="s">
        <v>446</v>
      </c>
      <c r="W3" s="216"/>
    </row>
    <row r="4" spans="1:23" ht="27" customHeight="1">
      <c r="A4" s="103" t="s">
        <v>181</v>
      </c>
      <c r="B4" s="103" t="s">
        <v>74</v>
      </c>
      <c r="C4" s="186" t="s">
        <v>444</v>
      </c>
      <c r="D4" s="84" t="s">
        <v>443</v>
      </c>
      <c r="E4" s="84" t="s">
        <v>45</v>
      </c>
      <c r="F4" s="84" t="s">
        <v>46</v>
      </c>
      <c r="G4" s="84" t="s">
        <v>47</v>
      </c>
      <c r="H4" s="84" t="s">
        <v>75</v>
      </c>
      <c r="I4" s="84" t="s">
        <v>48</v>
      </c>
      <c r="J4" s="84" t="s">
        <v>141</v>
      </c>
      <c r="K4" s="84" t="s">
        <v>49</v>
      </c>
      <c r="L4" s="1"/>
      <c r="M4" s="255" t="s">
        <v>429</v>
      </c>
      <c r="N4" s="256"/>
      <c r="O4" s="1"/>
      <c r="P4" s="255" t="s">
        <v>434</v>
      </c>
      <c r="Q4" s="256"/>
      <c r="R4" s="1"/>
      <c r="S4" s="255" t="s">
        <v>431</v>
      </c>
      <c r="T4" s="256"/>
      <c r="V4" s="186" t="s">
        <v>47</v>
      </c>
    </row>
    <row r="5" spans="1:23">
      <c r="A5" s="59"/>
      <c r="B5" s="138"/>
      <c r="C5" s="166"/>
      <c r="D5" s="31"/>
      <c r="E5" s="31"/>
      <c r="F5" s="31"/>
      <c r="G5" s="31"/>
      <c r="H5" s="31"/>
      <c r="I5" s="31"/>
      <c r="J5" s="31"/>
      <c r="K5" s="31"/>
      <c r="M5" s="12"/>
      <c r="N5" s="37"/>
      <c r="O5" s="1"/>
      <c r="P5" s="12"/>
      <c r="Q5" s="37"/>
      <c r="R5" s="1"/>
      <c r="S5" s="12"/>
      <c r="T5" s="37"/>
      <c r="V5" s="166"/>
    </row>
    <row r="6" spans="1:23" s="62" customFormat="1" ht="15.75">
      <c r="A6" s="145" t="s">
        <v>352</v>
      </c>
      <c r="B6" s="141" t="s">
        <v>362</v>
      </c>
      <c r="C6" s="183">
        <v>817751</v>
      </c>
      <c r="D6" s="72">
        <v>1311236</v>
      </c>
      <c r="E6" s="72">
        <v>1158052</v>
      </c>
      <c r="F6" s="72">
        <v>1418510</v>
      </c>
      <c r="G6" s="183">
        <v>1090373</v>
      </c>
      <c r="H6" s="72">
        <v>553067</v>
      </c>
      <c r="I6" s="72">
        <v>429902</v>
      </c>
      <c r="J6" s="72">
        <v>1080971</v>
      </c>
      <c r="K6" s="72">
        <v>477619</v>
      </c>
      <c r="L6" s="73"/>
      <c r="M6" s="183">
        <f t="shared" ref="M6:M11" si="0">+C6-G6</f>
        <v>-272622</v>
      </c>
      <c r="N6" s="243">
        <f t="shared" ref="N6:N11" si="1">IF(ISERROR(M6/G6),0,M6/G6)</f>
        <v>-0.2500263671239108</v>
      </c>
      <c r="O6" s="73"/>
      <c r="P6" s="183">
        <f t="shared" ref="P6:P11" si="2">+C6-$G6</f>
        <v>-272622</v>
      </c>
      <c r="Q6" s="243">
        <f t="shared" ref="Q6:Q11" si="3">IF(ISERROR(P6/$G6),0,P6/$G6)</f>
        <v>-0.2500263671239108</v>
      </c>
      <c r="R6" s="203"/>
      <c r="S6" s="183">
        <f t="shared" ref="S6:S11" si="4">+C6-D6</f>
        <v>-493485</v>
      </c>
      <c r="T6" s="243">
        <f t="shared" ref="T6:T11" si="5">IF(ISERROR(S6/D6),0,S6/D6)</f>
        <v>-0.3763510153778572</v>
      </c>
      <c r="V6" s="183">
        <v>1090373</v>
      </c>
    </row>
    <row r="7" spans="1:23">
      <c r="A7" s="59" t="s">
        <v>353</v>
      </c>
      <c r="B7" s="138" t="s">
        <v>363</v>
      </c>
      <c r="C7" s="166">
        <v>16842</v>
      </c>
      <c r="D7" s="31">
        <v>4011</v>
      </c>
      <c r="E7" s="31">
        <v>12751</v>
      </c>
      <c r="F7" s="31">
        <v>20132</v>
      </c>
      <c r="G7" s="166">
        <v>15200</v>
      </c>
      <c r="H7" s="31">
        <v>15248</v>
      </c>
      <c r="I7" s="31">
        <v>58451</v>
      </c>
      <c r="J7" s="31">
        <v>22959</v>
      </c>
      <c r="K7" s="31">
        <v>19732</v>
      </c>
      <c r="L7" s="74"/>
      <c r="M7" s="166">
        <f t="shared" si="0"/>
        <v>1642</v>
      </c>
      <c r="N7" s="176">
        <f t="shared" si="1"/>
        <v>0.10802631578947368</v>
      </c>
      <c r="O7" s="43"/>
      <c r="P7" s="166">
        <f t="shared" si="2"/>
        <v>1642</v>
      </c>
      <c r="Q7" s="176">
        <f t="shared" si="3"/>
        <v>0.10802631578947368</v>
      </c>
      <c r="R7" s="43"/>
      <c r="S7" s="166">
        <f t="shared" si="4"/>
        <v>12831</v>
      </c>
      <c r="T7" s="176">
        <f t="shared" si="5"/>
        <v>3.1989528795811517</v>
      </c>
      <c r="V7" s="166">
        <v>15200</v>
      </c>
    </row>
    <row r="8" spans="1:23">
      <c r="A8" s="59" t="s">
        <v>354</v>
      </c>
      <c r="B8" s="138" t="s">
        <v>364</v>
      </c>
      <c r="C8" s="166">
        <v>800898</v>
      </c>
      <c r="D8" s="31">
        <v>1302237</v>
      </c>
      <c r="E8" s="31">
        <v>1140977</v>
      </c>
      <c r="F8" s="31">
        <v>1395761</v>
      </c>
      <c r="G8" s="166">
        <v>1072109</v>
      </c>
      <c r="H8" s="31">
        <v>532329</v>
      </c>
      <c r="I8" s="31">
        <v>365518</v>
      </c>
      <c r="J8" s="31">
        <v>1055142</v>
      </c>
      <c r="K8" s="31">
        <v>454939</v>
      </c>
      <c r="L8" s="74"/>
      <c r="M8" s="166">
        <f t="shared" si="0"/>
        <v>-271211</v>
      </c>
      <c r="N8" s="176">
        <f t="shared" si="1"/>
        <v>-0.25296961409707408</v>
      </c>
      <c r="O8" s="43"/>
      <c r="P8" s="166">
        <f t="shared" si="2"/>
        <v>-271211</v>
      </c>
      <c r="Q8" s="176">
        <f t="shared" si="3"/>
        <v>-0.25296961409707408</v>
      </c>
      <c r="R8" s="43"/>
      <c r="S8" s="166">
        <f t="shared" si="4"/>
        <v>-501339</v>
      </c>
      <c r="T8" s="176">
        <f t="shared" si="5"/>
        <v>-0.38498291785596633</v>
      </c>
      <c r="V8" s="166">
        <v>1072109</v>
      </c>
    </row>
    <row r="9" spans="1:23">
      <c r="A9" s="59" t="s">
        <v>355</v>
      </c>
      <c r="B9" s="138" t="s">
        <v>202</v>
      </c>
      <c r="C9" s="166">
        <v>11</v>
      </c>
      <c r="D9" s="31">
        <v>4988</v>
      </c>
      <c r="E9" s="31">
        <v>4324</v>
      </c>
      <c r="F9" s="31">
        <v>2617</v>
      </c>
      <c r="G9" s="166">
        <v>3064</v>
      </c>
      <c r="H9" s="31">
        <v>5490</v>
      </c>
      <c r="I9" s="31">
        <v>5933</v>
      </c>
      <c r="J9" s="31">
        <v>2870</v>
      </c>
      <c r="K9" s="31">
        <v>2948</v>
      </c>
      <c r="L9" s="74"/>
      <c r="M9" s="166">
        <f t="shared" si="0"/>
        <v>-3053</v>
      </c>
      <c r="N9" s="176">
        <f t="shared" si="1"/>
        <v>-0.99640992167101827</v>
      </c>
      <c r="O9" s="43"/>
      <c r="P9" s="166">
        <f t="shared" si="2"/>
        <v>-3053</v>
      </c>
      <c r="Q9" s="176">
        <f t="shared" si="3"/>
        <v>-0.99640992167101827</v>
      </c>
      <c r="R9" s="43"/>
      <c r="S9" s="166">
        <f t="shared" si="4"/>
        <v>-4977</v>
      </c>
      <c r="T9" s="176">
        <f t="shared" si="5"/>
        <v>-0.99779470729751407</v>
      </c>
      <c r="V9" s="166">
        <v>3064</v>
      </c>
    </row>
    <row r="10" spans="1:23">
      <c r="A10" s="59" t="s">
        <v>356</v>
      </c>
      <c r="B10" s="138" t="s">
        <v>365</v>
      </c>
      <c r="C10" s="166">
        <v>0</v>
      </c>
      <c r="D10" s="31">
        <v>0</v>
      </c>
      <c r="E10" s="31">
        <v>0</v>
      </c>
      <c r="F10" s="31">
        <v>2606</v>
      </c>
      <c r="G10" s="166">
        <v>2580</v>
      </c>
      <c r="H10" s="31">
        <v>2553</v>
      </c>
      <c r="I10" s="31">
        <v>2526</v>
      </c>
      <c r="J10" s="31">
        <v>2541</v>
      </c>
      <c r="K10" s="31">
        <v>2606</v>
      </c>
      <c r="L10" s="74"/>
      <c r="M10" s="166">
        <f t="shared" si="0"/>
        <v>-2580</v>
      </c>
      <c r="N10" s="176">
        <f t="shared" si="1"/>
        <v>-1</v>
      </c>
      <c r="O10" s="43"/>
      <c r="P10" s="166">
        <f t="shared" si="2"/>
        <v>-2580</v>
      </c>
      <c r="Q10" s="176">
        <f t="shared" si="3"/>
        <v>-1</v>
      </c>
      <c r="R10" s="43"/>
      <c r="S10" s="166">
        <f t="shared" si="4"/>
        <v>0</v>
      </c>
      <c r="T10" s="176">
        <f t="shared" si="5"/>
        <v>0</v>
      </c>
      <c r="V10" s="166">
        <v>2580</v>
      </c>
    </row>
    <row r="11" spans="1:23">
      <c r="A11" s="59" t="s">
        <v>128</v>
      </c>
      <c r="B11" s="138" t="s">
        <v>111</v>
      </c>
      <c r="C11" s="166">
        <v>11</v>
      </c>
      <c r="D11" s="31">
        <v>4988</v>
      </c>
      <c r="E11" s="31">
        <v>4324</v>
      </c>
      <c r="F11" s="31">
        <v>11</v>
      </c>
      <c r="G11" s="166">
        <v>484</v>
      </c>
      <c r="H11" s="31">
        <v>2937</v>
      </c>
      <c r="I11" s="31">
        <v>3407</v>
      </c>
      <c r="J11" s="31">
        <v>329</v>
      </c>
      <c r="K11" s="31">
        <v>342</v>
      </c>
      <c r="L11" s="74"/>
      <c r="M11" s="166">
        <f t="shared" si="0"/>
        <v>-473</v>
      </c>
      <c r="N11" s="176">
        <f t="shared" si="1"/>
        <v>-0.97727272727272729</v>
      </c>
      <c r="O11" s="43"/>
      <c r="P11" s="166">
        <f t="shared" si="2"/>
        <v>-473</v>
      </c>
      <c r="Q11" s="176">
        <f t="shared" si="3"/>
        <v>-0.97727272727272729</v>
      </c>
      <c r="R11" s="43"/>
      <c r="S11" s="166">
        <f t="shared" si="4"/>
        <v>-4977</v>
      </c>
      <c r="T11" s="176">
        <f t="shared" si="5"/>
        <v>-0.99779470729751407</v>
      </c>
      <c r="V11" s="166">
        <v>484</v>
      </c>
    </row>
    <row r="12" spans="1:23">
      <c r="A12" s="59"/>
      <c r="B12" s="138"/>
      <c r="C12" s="166"/>
      <c r="D12" s="31"/>
      <c r="E12" s="31"/>
      <c r="F12" s="31"/>
      <c r="G12" s="166"/>
      <c r="H12" s="31"/>
      <c r="I12" s="31"/>
      <c r="J12" s="31"/>
      <c r="K12" s="31"/>
      <c r="L12" s="74"/>
      <c r="M12" s="166"/>
      <c r="N12" s="176"/>
      <c r="O12" s="43"/>
      <c r="P12" s="166"/>
      <c r="Q12" s="176"/>
      <c r="R12" s="43"/>
      <c r="S12" s="166"/>
      <c r="T12" s="176">
        <f t="shared" ref="T12" si="6">IF(ISERROR(S12/D12),0,S12/D12)</f>
        <v>0</v>
      </c>
      <c r="V12" s="166"/>
    </row>
    <row r="13" spans="1:23" s="62" customFormat="1" ht="15.75">
      <c r="A13" s="145" t="s">
        <v>357</v>
      </c>
      <c r="B13" s="141" t="s">
        <v>366</v>
      </c>
      <c r="C13" s="183">
        <v>13433828</v>
      </c>
      <c r="D13" s="72">
        <v>11542344</v>
      </c>
      <c r="E13" s="72">
        <v>11498062</v>
      </c>
      <c r="F13" s="72">
        <v>11679338</v>
      </c>
      <c r="G13" s="183">
        <v>11369506</v>
      </c>
      <c r="H13" s="72">
        <v>11192430</v>
      </c>
      <c r="I13" s="72">
        <v>11339619</v>
      </c>
      <c r="J13" s="72">
        <v>11455906</v>
      </c>
      <c r="K13" s="72">
        <v>11110229</v>
      </c>
      <c r="L13" s="73"/>
      <c r="M13" s="183">
        <f t="shared" ref="M13:M18" si="7">+C13-G13</f>
        <v>2064322</v>
      </c>
      <c r="N13" s="243">
        <f t="shared" ref="N13:N18" si="8">IF(ISERROR(M13/G13),0,M13/G13)</f>
        <v>0.18156655179213591</v>
      </c>
      <c r="O13" s="73"/>
      <c r="P13" s="183">
        <f t="shared" ref="P13:P18" si="9">+C13-$G13</f>
        <v>2064322</v>
      </c>
      <c r="Q13" s="243">
        <f t="shared" ref="Q13:Q18" si="10">IF(ISERROR(P13/$G13),0,P13/$G13)</f>
        <v>0.18156655179213591</v>
      </c>
      <c r="R13" s="73"/>
      <c r="S13" s="183">
        <f t="shared" ref="S13:S18" si="11">+C13-D13</f>
        <v>1891484</v>
      </c>
      <c r="T13" s="243">
        <f t="shared" ref="T13:T18" si="12">IF(ISERROR(S13/D13),0,S13/D13)</f>
        <v>0.16387347318707535</v>
      </c>
      <c r="V13" s="183">
        <v>11369506</v>
      </c>
    </row>
    <row r="14" spans="1:23">
      <c r="A14" s="59" t="s">
        <v>353</v>
      </c>
      <c r="B14" s="138" t="s">
        <v>363</v>
      </c>
      <c r="C14" s="166">
        <v>6174921</v>
      </c>
      <c r="D14" s="31">
        <v>6332555</v>
      </c>
      <c r="E14" s="31">
        <v>6633803</v>
      </c>
      <c r="F14" s="31">
        <v>6460854</v>
      </c>
      <c r="G14" s="166">
        <v>6326540</v>
      </c>
      <c r="H14" s="31">
        <v>6517745</v>
      </c>
      <c r="I14" s="31">
        <v>6676643</v>
      </c>
      <c r="J14" s="31">
        <v>5565074</v>
      </c>
      <c r="K14" s="31">
        <v>5736505</v>
      </c>
      <c r="L14" s="74"/>
      <c r="M14" s="166">
        <f t="shared" si="7"/>
        <v>-151619</v>
      </c>
      <c r="N14" s="176">
        <f t="shared" si="8"/>
        <v>-2.3965548309186381E-2</v>
      </c>
      <c r="O14" s="43"/>
      <c r="P14" s="166">
        <f t="shared" si="9"/>
        <v>-151619</v>
      </c>
      <c r="Q14" s="176">
        <f t="shared" si="10"/>
        <v>-2.3965548309186381E-2</v>
      </c>
      <c r="R14" s="43"/>
      <c r="S14" s="166">
        <f t="shared" si="11"/>
        <v>-157634</v>
      </c>
      <c r="T14" s="176">
        <f t="shared" si="12"/>
        <v>-2.4892638121579679E-2</v>
      </c>
      <c r="V14" s="166">
        <v>6326540</v>
      </c>
    </row>
    <row r="15" spans="1:23">
      <c r="A15" s="59" t="s">
        <v>354</v>
      </c>
      <c r="B15" s="138" t="s">
        <v>364</v>
      </c>
      <c r="C15" s="166">
        <v>7249879</v>
      </c>
      <c r="D15" s="31">
        <v>5200511</v>
      </c>
      <c r="E15" s="31">
        <v>4855464</v>
      </c>
      <c r="F15" s="31">
        <v>5210006</v>
      </c>
      <c r="G15" s="166">
        <v>5034689</v>
      </c>
      <c r="H15" s="31">
        <v>4666405</v>
      </c>
      <c r="I15" s="31">
        <v>4653069</v>
      </c>
      <c r="J15" s="31">
        <v>5882034</v>
      </c>
      <c r="K15" s="31">
        <v>5363125</v>
      </c>
      <c r="L15" s="74"/>
      <c r="M15" s="166">
        <f t="shared" si="7"/>
        <v>2215190</v>
      </c>
      <c r="N15" s="176">
        <f t="shared" si="8"/>
        <v>0.43998546881445905</v>
      </c>
      <c r="O15" s="43"/>
      <c r="P15" s="166">
        <f t="shared" si="9"/>
        <v>2215190</v>
      </c>
      <c r="Q15" s="176">
        <f t="shared" si="10"/>
        <v>0.43998546881445905</v>
      </c>
      <c r="R15" s="43"/>
      <c r="S15" s="166">
        <f t="shared" si="11"/>
        <v>2049368</v>
      </c>
      <c r="T15" s="176">
        <f t="shared" si="12"/>
        <v>0.39407050576376051</v>
      </c>
      <c r="V15" s="166">
        <v>5034689</v>
      </c>
    </row>
    <row r="16" spans="1:23">
      <c r="A16" s="59" t="s">
        <v>355</v>
      </c>
      <c r="B16" s="138" t="s">
        <v>202</v>
      </c>
      <c r="C16" s="166">
        <v>9028</v>
      </c>
      <c r="D16" s="31">
        <v>9278</v>
      </c>
      <c r="E16" s="31">
        <v>8795</v>
      </c>
      <c r="F16" s="31">
        <v>8478</v>
      </c>
      <c r="G16" s="166">
        <v>8277</v>
      </c>
      <c r="H16" s="31">
        <v>8280</v>
      </c>
      <c r="I16" s="31">
        <v>9907</v>
      </c>
      <c r="J16" s="31">
        <v>8798</v>
      </c>
      <c r="K16" s="31">
        <v>10599</v>
      </c>
      <c r="L16" s="74"/>
      <c r="M16" s="166">
        <f t="shared" si="7"/>
        <v>751</v>
      </c>
      <c r="N16" s="176">
        <f t="shared" si="8"/>
        <v>9.0733357496677547E-2</v>
      </c>
      <c r="O16" s="43"/>
      <c r="P16" s="166">
        <f t="shared" si="9"/>
        <v>751</v>
      </c>
      <c r="Q16" s="176">
        <f t="shared" si="10"/>
        <v>9.0733357496677547E-2</v>
      </c>
      <c r="R16" s="43"/>
      <c r="S16" s="166">
        <f t="shared" si="11"/>
        <v>-250</v>
      </c>
      <c r="T16" s="176">
        <f t="shared" si="12"/>
        <v>-2.6945462384134512E-2</v>
      </c>
      <c r="V16" s="166">
        <v>8277</v>
      </c>
    </row>
    <row r="17" spans="1:22">
      <c r="A17" s="59" t="s">
        <v>356</v>
      </c>
      <c r="B17" s="138" t="s">
        <v>365</v>
      </c>
      <c r="C17" s="166">
        <v>5242</v>
      </c>
      <c r="D17" s="31">
        <v>5591</v>
      </c>
      <c r="E17" s="31">
        <v>5162</v>
      </c>
      <c r="F17" s="31">
        <v>4789</v>
      </c>
      <c r="G17" s="166">
        <v>4641</v>
      </c>
      <c r="H17" s="31">
        <v>4337</v>
      </c>
      <c r="I17" s="31">
        <v>4536</v>
      </c>
      <c r="J17" s="31">
        <v>4769</v>
      </c>
      <c r="K17" s="31">
        <v>6344</v>
      </c>
      <c r="L17" s="74"/>
      <c r="M17" s="166">
        <f t="shared" si="7"/>
        <v>601</v>
      </c>
      <c r="N17" s="176">
        <f t="shared" si="8"/>
        <v>0.1294979530273648</v>
      </c>
      <c r="O17" s="43"/>
      <c r="P17" s="166">
        <f t="shared" si="9"/>
        <v>601</v>
      </c>
      <c r="Q17" s="176">
        <f t="shared" si="10"/>
        <v>0.1294979530273648</v>
      </c>
      <c r="R17" s="43"/>
      <c r="S17" s="166">
        <f t="shared" si="11"/>
        <v>-349</v>
      </c>
      <c r="T17" s="176">
        <f t="shared" si="12"/>
        <v>-6.2421749239849757E-2</v>
      </c>
      <c r="V17" s="166">
        <v>4641</v>
      </c>
    </row>
    <row r="18" spans="1:22">
      <c r="A18" s="59" t="s">
        <v>128</v>
      </c>
      <c r="B18" s="138" t="s">
        <v>111</v>
      </c>
      <c r="C18" s="166">
        <v>3786</v>
      </c>
      <c r="D18" s="31">
        <v>3687</v>
      </c>
      <c r="E18" s="31">
        <v>3633</v>
      </c>
      <c r="F18" s="31">
        <v>3689</v>
      </c>
      <c r="G18" s="166">
        <v>3636</v>
      </c>
      <c r="H18" s="31">
        <v>3943</v>
      </c>
      <c r="I18" s="31">
        <v>5371</v>
      </c>
      <c r="J18" s="31">
        <v>4029</v>
      </c>
      <c r="K18" s="31">
        <v>4255</v>
      </c>
      <c r="L18" s="74"/>
      <c r="M18" s="166">
        <f t="shared" si="7"/>
        <v>150</v>
      </c>
      <c r="N18" s="176">
        <f t="shared" si="8"/>
        <v>4.1254125412541254E-2</v>
      </c>
      <c r="O18" s="43"/>
      <c r="P18" s="166">
        <f t="shared" si="9"/>
        <v>150</v>
      </c>
      <c r="Q18" s="176">
        <f t="shared" si="10"/>
        <v>4.1254125412541254E-2</v>
      </c>
      <c r="R18" s="43"/>
      <c r="S18" s="166">
        <f t="shared" si="11"/>
        <v>99</v>
      </c>
      <c r="T18" s="176">
        <f t="shared" si="12"/>
        <v>2.6851098454027666E-2</v>
      </c>
      <c r="V18" s="166">
        <v>3636</v>
      </c>
    </row>
    <row r="19" spans="1:22">
      <c r="A19" s="59"/>
      <c r="B19" s="138"/>
      <c r="C19" s="166"/>
      <c r="D19" s="31"/>
      <c r="E19" s="31"/>
      <c r="F19" s="31"/>
      <c r="G19" s="166"/>
      <c r="H19" s="31"/>
      <c r="I19" s="31"/>
      <c r="J19" s="31"/>
      <c r="K19" s="31"/>
      <c r="L19" s="74"/>
      <c r="M19" s="166"/>
      <c r="N19" s="176"/>
      <c r="O19" s="43"/>
      <c r="P19" s="166"/>
      <c r="Q19" s="176"/>
      <c r="R19" s="43"/>
      <c r="S19" s="166"/>
      <c r="T19" s="176"/>
      <c r="V19" s="166"/>
    </row>
    <row r="20" spans="1:22" s="62" customFormat="1" ht="15.75">
      <c r="A20" s="145" t="s">
        <v>358</v>
      </c>
      <c r="B20" s="141" t="s">
        <v>367</v>
      </c>
      <c r="C20" s="183">
        <v>7901418</v>
      </c>
      <c r="D20" s="72">
        <v>7348654</v>
      </c>
      <c r="E20" s="72">
        <v>6253020</v>
      </c>
      <c r="F20" s="72">
        <v>6776011</v>
      </c>
      <c r="G20" s="183">
        <v>6871791</v>
      </c>
      <c r="H20" s="72">
        <v>6075252</v>
      </c>
      <c r="I20" s="72">
        <v>6015118</v>
      </c>
      <c r="J20" s="72">
        <v>5914484</v>
      </c>
      <c r="K20" s="72">
        <v>6346684</v>
      </c>
      <c r="L20" s="73"/>
      <c r="M20" s="183">
        <f t="shared" ref="M20:M25" si="13">+C20-G20</f>
        <v>1029627</v>
      </c>
      <c r="N20" s="243">
        <f t="shared" ref="N20:N25" si="14">IF(ISERROR(M20/G20),0,M20/G20)</f>
        <v>0.14983386427206533</v>
      </c>
      <c r="O20" s="73"/>
      <c r="P20" s="183">
        <f t="shared" ref="P20:P25" si="15">+C20-$G20</f>
        <v>1029627</v>
      </c>
      <c r="Q20" s="243">
        <f t="shared" ref="Q20:Q25" si="16">IF(ISERROR(P20/$G20),0,P20/$G20)</f>
        <v>0.14983386427206533</v>
      </c>
      <c r="R20" s="73"/>
      <c r="S20" s="183">
        <f t="shared" ref="S20:S25" si="17">+C20-D20</f>
        <v>552764</v>
      </c>
      <c r="T20" s="243">
        <f t="shared" ref="T20:T25" si="18">IF(ISERROR(S20/D20),0,S20/D20)</f>
        <v>7.5219761333163868E-2</v>
      </c>
      <c r="V20" s="183">
        <v>6871791</v>
      </c>
    </row>
    <row r="21" spans="1:22">
      <c r="A21" s="59" t="s">
        <v>353</v>
      </c>
      <c r="B21" s="138" t="s">
        <v>363</v>
      </c>
      <c r="C21" s="166">
        <v>3442366</v>
      </c>
      <c r="D21" s="31">
        <v>2580778</v>
      </c>
      <c r="E21" s="31">
        <v>3375233</v>
      </c>
      <c r="F21" s="31">
        <v>3238392</v>
      </c>
      <c r="G21" s="166">
        <v>3476534</v>
      </c>
      <c r="H21" s="31">
        <v>2291338</v>
      </c>
      <c r="I21" s="31">
        <v>2892308</v>
      </c>
      <c r="J21" s="31">
        <v>2691333</v>
      </c>
      <c r="K21" s="31">
        <v>3188886</v>
      </c>
      <c r="L21" s="74"/>
      <c r="M21" s="166">
        <f t="shared" si="13"/>
        <v>-34168</v>
      </c>
      <c r="N21" s="176">
        <f t="shared" si="14"/>
        <v>-9.8281794453901495E-3</v>
      </c>
      <c r="O21" s="43"/>
      <c r="P21" s="166">
        <f t="shared" si="15"/>
        <v>-34168</v>
      </c>
      <c r="Q21" s="176">
        <f t="shared" si="16"/>
        <v>-9.8281794453901495E-3</v>
      </c>
      <c r="R21" s="43"/>
      <c r="S21" s="166">
        <f t="shared" si="17"/>
        <v>861588</v>
      </c>
      <c r="T21" s="176">
        <f t="shared" si="18"/>
        <v>0.3338481651656981</v>
      </c>
      <c r="V21" s="166">
        <v>3476534</v>
      </c>
    </row>
    <row r="22" spans="1:22">
      <c r="A22" s="59" t="s">
        <v>354</v>
      </c>
      <c r="B22" s="138" t="s">
        <v>364</v>
      </c>
      <c r="C22" s="166">
        <v>4382143</v>
      </c>
      <c r="D22" s="31">
        <v>4686913</v>
      </c>
      <c r="E22" s="31">
        <v>2786948</v>
      </c>
      <c r="F22" s="31">
        <v>3467895</v>
      </c>
      <c r="G22" s="166">
        <v>3321879</v>
      </c>
      <c r="H22" s="31">
        <v>3722109</v>
      </c>
      <c r="I22" s="31">
        <v>3052393</v>
      </c>
      <c r="J22" s="31">
        <v>3147653</v>
      </c>
      <c r="K22" s="31">
        <v>3075258</v>
      </c>
      <c r="L22" s="74"/>
      <c r="M22" s="166">
        <f t="shared" si="13"/>
        <v>1060264</v>
      </c>
      <c r="N22" s="176">
        <f t="shared" si="14"/>
        <v>0.31917598443531509</v>
      </c>
      <c r="O22" s="43"/>
      <c r="P22" s="166">
        <f t="shared" si="15"/>
        <v>1060264</v>
      </c>
      <c r="Q22" s="176">
        <f t="shared" si="16"/>
        <v>0.31917598443531509</v>
      </c>
      <c r="R22" s="43"/>
      <c r="S22" s="166">
        <f t="shared" si="17"/>
        <v>-304770</v>
      </c>
      <c r="T22" s="176">
        <f t="shared" si="18"/>
        <v>-6.502574295703803E-2</v>
      </c>
      <c r="V22" s="166">
        <v>3321879</v>
      </c>
    </row>
    <row r="23" spans="1:22">
      <c r="A23" s="59" t="s">
        <v>355</v>
      </c>
      <c r="B23" s="138" t="s">
        <v>202</v>
      </c>
      <c r="C23" s="166">
        <v>76909</v>
      </c>
      <c r="D23" s="31">
        <v>80963</v>
      </c>
      <c r="E23" s="31">
        <v>90839</v>
      </c>
      <c r="F23" s="31">
        <v>69724</v>
      </c>
      <c r="G23" s="166">
        <v>73378</v>
      </c>
      <c r="H23" s="31">
        <v>61805</v>
      </c>
      <c r="I23" s="31">
        <v>70417</v>
      </c>
      <c r="J23" s="31">
        <v>75498</v>
      </c>
      <c r="K23" s="31">
        <v>82540</v>
      </c>
      <c r="L23" s="74"/>
      <c r="M23" s="166">
        <f t="shared" si="13"/>
        <v>3531</v>
      </c>
      <c r="N23" s="176">
        <f t="shared" si="14"/>
        <v>4.8120690125105614E-2</v>
      </c>
      <c r="O23" s="43"/>
      <c r="P23" s="166">
        <f t="shared" si="15"/>
        <v>3531</v>
      </c>
      <c r="Q23" s="176">
        <f t="shared" si="16"/>
        <v>4.8120690125105614E-2</v>
      </c>
      <c r="R23" s="43"/>
      <c r="S23" s="166">
        <f t="shared" si="17"/>
        <v>-4054</v>
      </c>
      <c r="T23" s="176">
        <f t="shared" si="18"/>
        <v>-5.0072255227696601E-2</v>
      </c>
      <c r="V23" s="166">
        <v>73378</v>
      </c>
    </row>
    <row r="24" spans="1:22">
      <c r="A24" s="59" t="s">
        <v>356</v>
      </c>
      <c r="B24" s="138" t="s">
        <v>365</v>
      </c>
      <c r="C24" s="166">
        <v>76456</v>
      </c>
      <c r="D24" s="31">
        <v>80488</v>
      </c>
      <c r="E24" s="31">
        <v>90386</v>
      </c>
      <c r="F24" s="31">
        <v>69398</v>
      </c>
      <c r="G24" s="166">
        <v>72061</v>
      </c>
      <c r="H24" s="31">
        <v>61407</v>
      </c>
      <c r="I24" s="31">
        <v>70046</v>
      </c>
      <c r="J24" s="31">
        <v>69971</v>
      </c>
      <c r="K24" s="31">
        <v>78158</v>
      </c>
      <c r="L24" s="74"/>
      <c r="M24" s="166">
        <f t="shared" si="13"/>
        <v>4395</v>
      </c>
      <c r="N24" s="176">
        <f t="shared" si="14"/>
        <v>6.0989994587918567E-2</v>
      </c>
      <c r="O24" s="43"/>
      <c r="P24" s="166">
        <f t="shared" si="15"/>
        <v>4395</v>
      </c>
      <c r="Q24" s="176">
        <f t="shared" si="16"/>
        <v>6.0989994587918567E-2</v>
      </c>
      <c r="R24" s="43"/>
      <c r="S24" s="166">
        <f t="shared" si="17"/>
        <v>-4032</v>
      </c>
      <c r="T24" s="176">
        <f t="shared" si="18"/>
        <v>-5.009442401351754E-2</v>
      </c>
      <c r="V24" s="166">
        <v>72061</v>
      </c>
    </row>
    <row r="25" spans="1:22">
      <c r="A25" s="59" t="s">
        <v>128</v>
      </c>
      <c r="B25" s="138" t="s">
        <v>368</v>
      </c>
      <c r="C25" s="166">
        <v>453</v>
      </c>
      <c r="D25" s="31">
        <v>475</v>
      </c>
      <c r="E25" s="31">
        <v>453</v>
      </c>
      <c r="F25" s="31">
        <v>326</v>
      </c>
      <c r="G25" s="166">
        <v>1317</v>
      </c>
      <c r="H25" s="31">
        <v>398</v>
      </c>
      <c r="I25" s="31">
        <v>371</v>
      </c>
      <c r="J25" s="31">
        <v>5527</v>
      </c>
      <c r="K25" s="31">
        <v>4382</v>
      </c>
      <c r="L25" s="74"/>
      <c r="M25" s="166">
        <f t="shared" si="13"/>
        <v>-864</v>
      </c>
      <c r="N25" s="176">
        <f t="shared" si="14"/>
        <v>-0.6560364464692483</v>
      </c>
      <c r="O25" s="43"/>
      <c r="P25" s="166">
        <f t="shared" si="15"/>
        <v>-864</v>
      </c>
      <c r="Q25" s="176">
        <f t="shared" si="16"/>
        <v>-0.6560364464692483</v>
      </c>
      <c r="R25" s="43"/>
      <c r="S25" s="166">
        <f t="shared" si="17"/>
        <v>-22</v>
      </c>
      <c r="T25" s="176">
        <f t="shared" si="18"/>
        <v>-4.6315789473684213E-2</v>
      </c>
      <c r="V25" s="166">
        <v>1317</v>
      </c>
    </row>
    <row r="26" spans="1:22">
      <c r="A26" s="59"/>
      <c r="B26" s="138"/>
      <c r="C26" s="166"/>
      <c r="D26" s="31"/>
      <c r="E26" s="31"/>
      <c r="F26" s="31"/>
      <c r="G26" s="166"/>
      <c r="H26" s="31"/>
      <c r="I26" s="31"/>
      <c r="J26" s="31"/>
      <c r="K26" s="31"/>
      <c r="L26" s="74"/>
      <c r="M26" s="166"/>
      <c r="N26" s="176"/>
      <c r="O26" s="43"/>
      <c r="P26" s="166"/>
      <c r="Q26" s="176"/>
      <c r="R26" s="43"/>
      <c r="S26" s="166"/>
      <c r="T26" s="176"/>
      <c r="V26" s="166"/>
    </row>
    <row r="27" spans="1:22" s="62" customFormat="1" ht="15.75">
      <c r="A27" s="156" t="s">
        <v>359</v>
      </c>
      <c r="B27" s="153" t="s">
        <v>371</v>
      </c>
      <c r="C27" s="183">
        <v>876745</v>
      </c>
      <c r="D27" s="72">
        <v>735688</v>
      </c>
      <c r="E27" s="72">
        <v>721634</v>
      </c>
      <c r="F27" s="72" t="s">
        <v>234</v>
      </c>
      <c r="G27" s="183">
        <v>686217</v>
      </c>
      <c r="H27" s="72">
        <v>608230</v>
      </c>
      <c r="I27" s="72">
        <v>580919</v>
      </c>
      <c r="J27" s="72" t="s">
        <v>234</v>
      </c>
      <c r="K27" s="72" t="s">
        <v>234</v>
      </c>
      <c r="L27" s="73"/>
      <c r="M27" s="183">
        <f t="shared" ref="M27:M32" si="19">+C27-G27</f>
        <v>190528</v>
      </c>
      <c r="N27" s="243">
        <f t="shared" ref="N27:N32" si="20">IF(ISERROR(M27/G27),0,M27/G27)</f>
        <v>0.27764978133739038</v>
      </c>
      <c r="O27" s="73"/>
      <c r="P27" s="183">
        <f t="shared" ref="P27:P32" si="21">+C27-$G27</f>
        <v>190528</v>
      </c>
      <c r="Q27" s="243">
        <f t="shared" ref="Q27:Q32" si="22">IF(ISERROR(P27/$G27),0,P27/$G27)</f>
        <v>0.27764978133739038</v>
      </c>
      <c r="R27" s="73"/>
      <c r="S27" s="183">
        <f t="shared" ref="S27:S32" si="23">+C27-D27</f>
        <v>141057</v>
      </c>
      <c r="T27" s="243">
        <f t="shared" ref="T27:T32" si="24">IF(ISERROR(S27/D27),0,S27/D27)</f>
        <v>0.19173481149617772</v>
      </c>
      <c r="V27" s="183">
        <v>686217</v>
      </c>
    </row>
    <row r="28" spans="1:22">
      <c r="A28" s="60" t="s">
        <v>353</v>
      </c>
      <c r="B28" s="154" t="s">
        <v>363</v>
      </c>
      <c r="C28" s="166">
        <v>722838</v>
      </c>
      <c r="D28" s="31">
        <v>613553</v>
      </c>
      <c r="E28" s="31">
        <v>686444</v>
      </c>
      <c r="F28" s="31" t="s">
        <v>234</v>
      </c>
      <c r="G28" s="166">
        <v>647779</v>
      </c>
      <c r="H28" s="31">
        <v>545568</v>
      </c>
      <c r="I28" s="31">
        <v>549488</v>
      </c>
      <c r="J28" s="31" t="s">
        <v>234</v>
      </c>
      <c r="K28" s="31" t="s">
        <v>234</v>
      </c>
      <c r="L28" s="74"/>
      <c r="M28" s="166">
        <f t="shared" si="19"/>
        <v>75059</v>
      </c>
      <c r="N28" s="176">
        <f t="shared" si="20"/>
        <v>0.11587130796151157</v>
      </c>
      <c r="O28" s="43"/>
      <c r="P28" s="166">
        <f t="shared" si="21"/>
        <v>75059</v>
      </c>
      <c r="Q28" s="176">
        <f t="shared" si="22"/>
        <v>0.11587130796151157</v>
      </c>
      <c r="R28" s="43"/>
      <c r="S28" s="166">
        <f t="shared" si="23"/>
        <v>109285</v>
      </c>
      <c r="T28" s="176">
        <f t="shared" si="24"/>
        <v>0.17811827177114284</v>
      </c>
      <c r="V28" s="166">
        <v>647779</v>
      </c>
    </row>
    <row r="29" spans="1:22">
      <c r="A29" s="60" t="s">
        <v>354</v>
      </c>
      <c r="B29" s="154" t="s">
        <v>364</v>
      </c>
      <c r="C29" s="166">
        <v>149479</v>
      </c>
      <c r="D29" s="31">
        <v>114644</v>
      </c>
      <c r="E29" s="31">
        <v>26884</v>
      </c>
      <c r="F29" s="31" t="s">
        <v>234</v>
      </c>
      <c r="G29" s="166">
        <v>28949</v>
      </c>
      <c r="H29" s="31">
        <v>50605</v>
      </c>
      <c r="I29" s="31">
        <v>19633</v>
      </c>
      <c r="J29" s="31" t="s">
        <v>234</v>
      </c>
      <c r="K29" s="31" t="s">
        <v>234</v>
      </c>
      <c r="L29" s="74"/>
      <c r="M29" s="166">
        <f t="shared" si="19"/>
        <v>120530</v>
      </c>
      <c r="N29" s="176">
        <f t="shared" si="20"/>
        <v>4.1635289647310785</v>
      </c>
      <c r="O29" s="43"/>
      <c r="P29" s="166">
        <f t="shared" si="21"/>
        <v>120530</v>
      </c>
      <c r="Q29" s="176">
        <f t="shared" si="22"/>
        <v>4.1635289647310785</v>
      </c>
      <c r="R29" s="43"/>
      <c r="S29" s="166">
        <f t="shared" si="23"/>
        <v>34835</v>
      </c>
      <c r="T29" s="176">
        <f t="shared" si="24"/>
        <v>0.30385366874847353</v>
      </c>
      <c r="V29" s="166">
        <v>28949</v>
      </c>
    </row>
    <row r="30" spans="1:22">
      <c r="A30" s="60" t="s">
        <v>355</v>
      </c>
      <c r="B30" s="154" t="s">
        <v>202</v>
      </c>
      <c r="C30" s="166">
        <v>4428</v>
      </c>
      <c r="D30" s="31">
        <v>7491</v>
      </c>
      <c r="E30" s="31">
        <v>8306</v>
      </c>
      <c r="F30" s="31" t="s">
        <v>234</v>
      </c>
      <c r="G30" s="166">
        <v>9489</v>
      </c>
      <c r="H30" s="31">
        <v>12057</v>
      </c>
      <c r="I30" s="31">
        <v>11798</v>
      </c>
      <c r="J30" s="31" t="s">
        <v>234</v>
      </c>
      <c r="K30" s="31" t="s">
        <v>234</v>
      </c>
      <c r="L30" s="74"/>
      <c r="M30" s="166">
        <f t="shared" si="19"/>
        <v>-5061</v>
      </c>
      <c r="N30" s="176">
        <f t="shared" si="20"/>
        <v>-0.53335441036990194</v>
      </c>
      <c r="O30" s="43"/>
      <c r="P30" s="166">
        <f t="shared" si="21"/>
        <v>-5061</v>
      </c>
      <c r="Q30" s="176">
        <f t="shared" si="22"/>
        <v>-0.53335441036990194</v>
      </c>
      <c r="R30" s="43"/>
      <c r="S30" s="166">
        <f t="shared" si="23"/>
        <v>-3063</v>
      </c>
      <c r="T30" s="176">
        <f t="shared" si="24"/>
        <v>-0.40889066880256308</v>
      </c>
      <c r="V30" s="166">
        <v>9489</v>
      </c>
    </row>
    <row r="31" spans="1:22">
      <c r="A31" s="60" t="s">
        <v>356</v>
      </c>
      <c r="B31" s="154" t="s">
        <v>365</v>
      </c>
      <c r="C31" s="166">
        <v>4409</v>
      </c>
      <c r="D31" s="31">
        <v>7466</v>
      </c>
      <c r="E31" s="31">
        <v>8278</v>
      </c>
      <c r="F31" s="31" t="s">
        <v>234</v>
      </c>
      <c r="G31" s="166">
        <v>9467</v>
      </c>
      <c r="H31" s="31">
        <v>12038</v>
      </c>
      <c r="I31" s="31">
        <v>11776</v>
      </c>
      <c r="J31" s="31" t="s">
        <v>234</v>
      </c>
      <c r="K31" s="31" t="s">
        <v>234</v>
      </c>
      <c r="L31" s="74"/>
      <c r="M31" s="166">
        <f t="shared" si="19"/>
        <v>-5058</v>
      </c>
      <c r="N31" s="176">
        <f t="shared" si="20"/>
        <v>-0.53427696207880004</v>
      </c>
      <c r="O31" s="43"/>
      <c r="P31" s="166">
        <f t="shared" si="21"/>
        <v>-5058</v>
      </c>
      <c r="Q31" s="176">
        <f t="shared" si="22"/>
        <v>-0.53427696207880004</v>
      </c>
      <c r="R31" s="43"/>
      <c r="S31" s="166">
        <f t="shared" si="23"/>
        <v>-3057</v>
      </c>
      <c r="T31" s="176">
        <f t="shared" si="24"/>
        <v>-0.40945620144655775</v>
      </c>
      <c r="V31" s="166">
        <v>9467</v>
      </c>
    </row>
    <row r="32" spans="1:22">
      <c r="A32" s="60" t="s">
        <v>128</v>
      </c>
      <c r="B32" s="154" t="s">
        <v>368</v>
      </c>
      <c r="C32" s="166">
        <v>19</v>
      </c>
      <c r="D32" s="31">
        <v>25</v>
      </c>
      <c r="E32" s="31">
        <v>28</v>
      </c>
      <c r="F32" s="31" t="s">
        <v>234</v>
      </c>
      <c r="G32" s="166">
        <v>22</v>
      </c>
      <c r="H32" s="31">
        <v>19</v>
      </c>
      <c r="I32" s="31">
        <v>22</v>
      </c>
      <c r="J32" s="31" t="s">
        <v>234</v>
      </c>
      <c r="K32" s="31" t="s">
        <v>234</v>
      </c>
      <c r="L32" s="74"/>
      <c r="M32" s="166">
        <f t="shared" si="19"/>
        <v>-3</v>
      </c>
      <c r="N32" s="176">
        <f t="shared" si="20"/>
        <v>-0.13636363636363635</v>
      </c>
      <c r="O32" s="43"/>
      <c r="P32" s="166">
        <f t="shared" si="21"/>
        <v>-3</v>
      </c>
      <c r="Q32" s="176">
        <f t="shared" si="22"/>
        <v>-0.13636363636363635</v>
      </c>
      <c r="R32" s="43"/>
      <c r="S32" s="166">
        <f t="shared" si="23"/>
        <v>-6</v>
      </c>
      <c r="T32" s="176">
        <f t="shared" si="24"/>
        <v>-0.24</v>
      </c>
      <c r="V32" s="166">
        <v>22</v>
      </c>
    </row>
    <row r="33" spans="1:22">
      <c r="A33" s="59"/>
      <c r="B33" s="138"/>
      <c r="C33" s="166"/>
      <c r="D33" s="31"/>
      <c r="E33" s="31"/>
      <c r="F33" s="31"/>
      <c r="G33" s="166"/>
      <c r="H33" s="31"/>
      <c r="I33" s="31"/>
      <c r="J33" s="31"/>
      <c r="K33" s="31"/>
      <c r="L33" s="74"/>
      <c r="M33" s="166"/>
      <c r="N33" s="176"/>
      <c r="O33" s="43"/>
      <c r="P33" s="166"/>
      <c r="Q33" s="176"/>
      <c r="R33" s="43"/>
      <c r="S33" s="166"/>
      <c r="T33" s="176"/>
      <c r="V33" s="166"/>
    </row>
    <row r="34" spans="1:22" s="62" customFormat="1" ht="15.75">
      <c r="A34" s="145" t="s">
        <v>360</v>
      </c>
      <c r="B34" s="141" t="s">
        <v>369</v>
      </c>
      <c r="C34" s="183">
        <v>788655</v>
      </c>
      <c r="D34" s="72">
        <v>630151</v>
      </c>
      <c r="E34" s="72">
        <v>639082</v>
      </c>
      <c r="F34" s="72">
        <v>1421824</v>
      </c>
      <c r="G34" s="183">
        <v>1720045</v>
      </c>
      <c r="H34" s="72">
        <v>2349554</v>
      </c>
      <c r="I34" s="72">
        <v>1606072</v>
      </c>
      <c r="J34" s="72">
        <v>1984768</v>
      </c>
      <c r="K34" s="72">
        <v>1663994</v>
      </c>
      <c r="L34" s="73"/>
      <c r="M34" s="183">
        <f t="shared" ref="M34:M40" si="25">+C34-G34</f>
        <v>-931390</v>
      </c>
      <c r="N34" s="243">
        <f t="shared" ref="N34:N40" si="26">IF(ISERROR(M34/G34),0,M34/G34)</f>
        <v>-0.54149164702086283</v>
      </c>
      <c r="O34" s="73"/>
      <c r="P34" s="183">
        <f t="shared" ref="P34:P40" si="27">+C34-$G34</f>
        <v>-931390</v>
      </c>
      <c r="Q34" s="243">
        <f t="shared" ref="Q34:Q40" si="28">IF(ISERROR(P34/$G34),0,P34/$G34)</f>
        <v>-0.54149164702086283</v>
      </c>
      <c r="R34" s="73"/>
      <c r="S34" s="183">
        <f t="shared" ref="S34:S40" si="29">+C34-D34</f>
        <v>158504</v>
      </c>
      <c r="T34" s="243">
        <f t="shared" ref="T34:T40" si="30">IF(ISERROR(S34/D34),0,S34/D34)</f>
        <v>0.2515333626384787</v>
      </c>
      <c r="V34" s="183">
        <v>1720045</v>
      </c>
    </row>
    <row r="35" spans="1:22">
      <c r="A35" s="59" t="s">
        <v>353</v>
      </c>
      <c r="B35" s="138" t="s">
        <v>363</v>
      </c>
      <c r="C35" s="166">
        <v>413291</v>
      </c>
      <c r="D35" s="31">
        <v>359752</v>
      </c>
      <c r="E35" s="31">
        <v>471758</v>
      </c>
      <c r="F35" s="31">
        <v>731777</v>
      </c>
      <c r="G35" s="166">
        <v>870988</v>
      </c>
      <c r="H35" s="31">
        <v>450958</v>
      </c>
      <c r="I35" s="31">
        <v>842272</v>
      </c>
      <c r="J35" s="31">
        <v>643945</v>
      </c>
      <c r="K35" s="31">
        <v>762208</v>
      </c>
      <c r="L35" s="74"/>
      <c r="M35" s="166">
        <f t="shared" si="25"/>
        <v>-457697</v>
      </c>
      <c r="N35" s="176">
        <f t="shared" si="26"/>
        <v>-0.52549174041433411</v>
      </c>
      <c r="O35" s="43"/>
      <c r="P35" s="166">
        <f t="shared" si="27"/>
        <v>-457697</v>
      </c>
      <c r="Q35" s="176">
        <f t="shared" si="28"/>
        <v>-0.52549174041433411</v>
      </c>
      <c r="R35" s="43"/>
      <c r="S35" s="166">
        <f t="shared" si="29"/>
        <v>53539</v>
      </c>
      <c r="T35" s="176">
        <f t="shared" si="30"/>
        <v>0.14882196624341212</v>
      </c>
      <c r="V35" s="166">
        <v>870988</v>
      </c>
    </row>
    <row r="36" spans="1:22">
      <c r="A36" s="59" t="s">
        <v>354</v>
      </c>
      <c r="B36" s="138" t="s">
        <v>364</v>
      </c>
      <c r="C36" s="166">
        <v>375241</v>
      </c>
      <c r="D36" s="31">
        <v>270277</v>
      </c>
      <c r="E36" s="31">
        <v>167204</v>
      </c>
      <c r="F36" s="31">
        <v>689928</v>
      </c>
      <c r="G36" s="166">
        <v>848932</v>
      </c>
      <c r="H36" s="31">
        <v>1898479</v>
      </c>
      <c r="I36" s="31">
        <v>763684</v>
      </c>
      <c r="J36" s="31">
        <v>1340544</v>
      </c>
      <c r="K36" s="31">
        <v>901557</v>
      </c>
      <c r="L36" s="74"/>
      <c r="M36" s="166">
        <f t="shared" si="25"/>
        <v>-473691</v>
      </c>
      <c r="N36" s="176">
        <f t="shared" si="26"/>
        <v>-0.55798462067633214</v>
      </c>
      <c r="O36" s="43"/>
      <c r="P36" s="166">
        <f t="shared" si="27"/>
        <v>-473691</v>
      </c>
      <c r="Q36" s="176">
        <f t="shared" si="28"/>
        <v>-0.55798462067633214</v>
      </c>
      <c r="R36" s="43"/>
      <c r="S36" s="166">
        <f t="shared" si="29"/>
        <v>104964</v>
      </c>
      <c r="T36" s="176">
        <f t="shared" si="30"/>
        <v>0.38835712990746529</v>
      </c>
      <c r="V36" s="166">
        <v>848932</v>
      </c>
    </row>
    <row r="37" spans="1:22">
      <c r="A37" s="59" t="s">
        <v>355</v>
      </c>
      <c r="B37" s="138" t="s">
        <v>202</v>
      </c>
      <c r="C37" s="166">
        <v>123</v>
      </c>
      <c r="D37" s="31">
        <v>122</v>
      </c>
      <c r="E37" s="31">
        <v>120</v>
      </c>
      <c r="F37" s="31">
        <v>119</v>
      </c>
      <c r="G37" s="166">
        <v>125</v>
      </c>
      <c r="H37" s="31">
        <v>117</v>
      </c>
      <c r="I37" s="31">
        <v>116</v>
      </c>
      <c r="J37" s="31">
        <v>279</v>
      </c>
      <c r="K37" s="31">
        <v>229</v>
      </c>
      <c r="L37" s="74"/>
      <c r="M37" s="166">
        <f t="shared" si="25"/>
        <v>-2</v>
      </c>
      <c r="N37" s="176">
        <f t="shared" si="26"/>
        <v>-1.6E-2</v>
      </c>
      <c r="O37" s="43"/>
      <c r="P37" s="166">
        <f t="shared" si="27"/>
        <v>-2</v>
      </c>
      <c r="Q37" s="176">
        <f t="shared" si="28"/>
        <v>-1.6E-2</v>
      </c>
      <c r="R37" s="43"/>
      <c r="S37" s="166">
        <f t="shared" si="29"/>
        <v>1</v>
      </c>
      <c r="T37" s="176">
        <f t="shared" si="30"/>
        <v>8.1967213114754103E-3</v>
      </c>
      <c r="V37" s="166">
        <v>125</v>
      </c>
    </row>
    <row r="38" spans="1:22">
      <c r="A38" s="59" t="s">
        <v>356</v>
      </c>
      <c r="B38" s="138" t="s">
        <v>365</v>
      </c>
      <c r="C38" s="166">
        <v>121</v>
      </c>
      <c r="D38" s="31">
        <v>120</v>
      </c>
      <c r="E38" s="31">
        <v>119</v>
      </c>
      <c r="F38" s="31">
        <v>119</v>
      </c>
      <c r="G38" s="166">
        <v>118</v>
      </c>
      <c r="H38" s="31">
        <v>117</v>
      </c>
      <c r="I38" s="31">
        <v>116</v>
      </c>
      <c r="J38" s="31">
        <v>116</v>
      </c>
      <c r="K38" s="31">
        <v>115</v>
      </c>
      <c r="L38" s="74"/>
      <c r="M38" s="166">
        <f t="shared" si="25"/>
        <v>3</v>
      </c>
      <c r="N38" s="176">
        <f t="shared" si="26"/>
        <v>2.5423728813559324E-2</v>
      </c>
      <c r="O38" s="43"/>
      <c r="P38" s="166">
        <f t="shared" si="27"/>
        <v>3</v>
      </c>
      <c r="Q38" s="176">
        <f t="shared" si="28"/>
        <v>2.5423728813559324E-2</v>
      </c>
      <c r="R38" s="43"/>
      <c r="S38" s="166">
        <f t="shared" si="29"/>
        <v>1</v>
      </c>
      <c r="T38" s="176">
        <f t="shared" si="30"/>
        <v>8.3333333333333332E-3</v>
      </c>
      <c r="V38" s="166">
        <v>118</v>
      </c>
    </row>
    <row r="39" spans="1:22" ht="15" thickBot="1">
      <c r="A39" s="59" t="s">
        <v>128</v>
      </c>
      <c r="B39" s="138" t="s">
        <v>111</v>
      </c>
      <c r="C39" s="170">
        <v>2</v>
      </c>
      <c r="D39" s="35">
        <v>2</v>
      </c>
      <c r="E39" s="35">
        <v>1</v>
      </c>
      <c r="F39" s="35">
        <v>0</v>
      </c>
      <c r="G39" s="170">
        <v>7</v>
      </c>
      <c r="H39" s="35">
        <v>0</v>
      </c>
      <c r="I39" s="35">
        <v>0</v>
      </c>
      <c r="J39" s="35">
        <v>163</v>
      </c>
      <c r="K39" s="35">
        <v>114</v>
      </c>
      <c r="L39" s="74"/>
      <c r="M39" s="170">
        <f t="shared" si="25"/>
        <v>-5</v>
      </c>
      <c r="N39" s="184">
        <f t="shared" si="26"/>
        <v>-0.7142857142857143</v>
      </c>
      <c r="O39" s="43"/>
      <c r="P39" s="170">
        <f t="shared" si="27"/>
        <v>-5</v>
      </c>
      <c r="Q39" s="184">
        <f t="shared" si="28"/>
        <v>-0.7142857142857143</v>
      </c>
      <c r="R39" s="43"/>
      <c r="S39" s="170">
        <f t="shared" si="29"/>
        <v>0</v>
      </c>
      <c r="T39" s="184">
        <f t="shared" si="30"/>
        <v>0</v>
      </c>
      <c r="V39" s="170">
        <v>7</v>
      </c>
    </row>
    <row r="40" spans="1:22" s="62" customFormat="1" ht="16.5" thickTop="1">
      <c r="A40" s="145" t="s">
        <v>361</v>
      </c>
      <c r="B40" s="141" t="s">
        <v>370</v>
      </c>
      <c r="C40" s="180">
        <v>22941652</v>
      </c>
      <c r="D40" s="51">
        <v>20832385</v>
      </c>
      <c r="E40" s="51">
        <v>19548216</v>
      </c>
      <c r="F40" s="51">
        <v>21295683</v>
      </c>
      <c r="G40" s="180">
        <v>21051715</v>
      </c>
      <c r="H40" s="51">
        <v>20170303</v>
      </c>
      <c r="I40" s="51">
        <v>19390711</v>
      </c>
      <c r="J40" s="51">
        <v>20436129</v>
      </c>
      <c r="K40" s="51">
        <v>19598526</v>
      </c>
      <c r="L40" s="73"/>
      <c r="M40" s="180">
        <f t="shared" si="25"/>
        <v>1889937</v>
      </c>
      <c r="N40" s="185">
        <f t="shared" si="26"/>
        <v>8.9775916118948029E-2</v>
      </c>
      <c r="O40" s="73"/>
      <c r="P40" s="180">
        <f t="shared" si="27"/>
        <v>1889937</v>
      </c>
      <c r="Q40" s="185">
        <f t="shared" si="28"/>
        <v>8.9775916118948029E-2</v>
      </c>
      <c r="R40" s="73"/>
      <c r="S40" s="180">
        <f t="shared" si="29"/>
        <v>2109267</v>
      </c>
      <c r="T40" s="185">
        <f t="shared" si="30"/>
        <v>0.10124942487382026</v>
      </c>
      <c r="V40" s="180">
        <v>21051715</v>
      </c>
    </row>
    <row r="41" spans="1:22">
      <c r="A41" s="148"/>
      <c r="B41" s="150"/>
    </row>
    <row r="42" spans="1:22">
      <c r="A42" s="149" t="s">
        <v>307</v>
      </c>
      <c r="B42" s="155" t="s">
        <v>308</v>
      </c>
    </row>
    <row r="43" spans="1:22" ht="72.75" customHeight="1">
      <c r="A43" s="120" t="s">
        <v>375</v>
      </c>
      <c r="B43" s="123" t="s">
        <v>374</v>
      </c>
    </row>
  </sheetData>
  <mergeCells count="6">
    <mergeCell ref="M3:N3"/>
    <mergeCell ref="P3:Q3"/>
    <mergeCell ref="S3:T3"/>
    <mergeCell ref="M4:N4"/>
    <mergeCell ref="P4:Q4"/>
    <mergeCell ref="S4:T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6" orientation="landscape" r:id="rId1"/>
</worksheet>
</file>

<file path=xl/worksheets/sheet13.xml><?xml version="1.0" encoding="utf-8"?>
<worksheet xmlns="http://schemas.openxmlformats.org/spreadsheetml/2006/main" xmlns:r="http://schemas.openxmlformats.org/officeDocument/2006/relationships">
  <sheetPr>
    <tabColor rgb="FF92D050"/>
    <pageSetUpPr fitToPage="1"/>
  </sheetPr>
  <dimension ref="A1:W13"/>
  <sheetViews>
    <sheetView showGridLines="0" zoomScale="85" zoomScaleNormal="85" zoomScaleSheetLayoutView="85" workbookViewId="0">
      <selection activeCell="B22" sqref="B22"/>
    </sheetView>
  </sheetViews>
  <sheetFormatPr defaultRowHeight="14.25"/>
  <cols>
    <col min="1" max="1" width="39.25" customWidth="1"/>
    <col min="2" max="2" width="35.125" bestFit="1" customWidth="1"/>
    <col min="3" max="3" width="10.875" style="160" bestFit="1" customWidth="1"/>
    <col min="4" max="8" width="10.875" bestFit="1" customWidth="1"/>
    <col min="9" max="11" width="9.75" bestFit="1" customWidth="1"/>
    <col min="12" max="12" width="2" customWidth="1"/>
    <col min="13" max="13" width="10.875" customWidth="1"/>
    <col min="14" max="14" width="9.625" customWidth="1"/>
    <col min="15" max="15" width="2" customWidth="1"/>
    <col min="16" max="16" width="10.875" customWidth="1"/>
    <col min="17" max="17" width="9.625" customWidth="1"/>
    <col min="18" max="18" width="2" customWidth="1"/>
    <col min="19" max="19" width="9.75" customWidth="1"/>
    <col min="20" max="20" width="8.125" customWidth="1"/>
    <col min="22" max="22" width="12.5" customWidth="1"/>
  </cols>
  <sheetData>
    <row r="1" spans="1:23" s="1" customFormat="1">
      <c r="A1" s="24" t="s">
        <v>228</v>
      </c>
      <c r="B1" s="24" t="s">
        <v>229</v>
      </c>
      <c r="C1" s="24"/>
    </row>
    <row r="2" spans="1:23" s="1" customFormat="1">
      <c r="A2" s="50"/>
      <c r="B2" s="50"/>
      <c r="C2" s="50"/>
    </row>
    <row r="3" spans="1:23" s="1" customFormat="1" ht="26.25">
      <c r="A3" s="254" t="s">
        <v>43</v>
      </c>
      <c r="B3" s="254" t="s">
        <v>44</v>
      </c>
      <c r="C3" s="69"/>
      <c r="M3" s="257" t="s">
        <v>430</v>
      </c>
      <c r="N3" s="257"/>
      <c r="O3" s="107"/>
      <c r="P3" s="257" t="s">
        <v>433</v>
      </c>
      <c r="Q3" s="257"/>
      <c r="R3" s="107"/>
      <c r="S3" s="257" t="s">
        <v>442</v>
      </c>
      <c r="T3" s="257"/>
      <c r="V3" s="224" t="s">
        <v>446</v>
      </c>
      <c r="W3" s="216"/>
    </row>
    <row r="4" spans="1:23" ht="27" customHeight="1">
      <c r="A4" s="103" t="s">
        <v>436</v>
      </c>
      <c r="B4" s="103" t="s">
        <v>73</v>
      </c>
      <c r="C4" s="186" t="s">
        <v>444</v>
      </c>
      <c r="D4" s="193">
        <v>40816</v>
      </c>
      <c r="E4" s="84" t="s">
        <v>45</v>
      </c>
      <c r="F4" s="84" t="s">
        <v>46</v>
      </c>
      <c r="G4" s="84" t="s">
        <v>47</v>
      </c>
      <c r="H4" s="84" t="s">
        <v>75</v>
      </c>
      <c r="I4" s="84" t="s">
        <v>48</v>
      </c>
      <c r="J4" s="84" t="s">
        <v>141</v>
      </c>
      <c r="K4" s="84" t="s">
        <v>49</v>
      </c>
      <c r="L4" s="1"/>
      <c r="M4" s="255" t="s">
        <v>429</v>
      </c>
      <c r="N4" s="256"/>
      <c r="O4" s="1"/>
      <c r="P4" s="255" t="s">
        <v>434</v>
      </c>
      <c r="Q4" s="256"/>
      <c r="R4" s="1"/>
      <c r="S4" s="255" t="s">
        <v>431</v>
      </c>
      <c r="T4" s="256"/>
      <c r="V4" s="186" t="s">
        <v>47</v>
      </c>
    </row>
    <row r="5" spans="1:23">
      <c r="A5" s="148"/>
      <c r="B5" s="150"/>
      <c r="V5" s="160"/>
    </row>
    <row r="6" spans="1:23">
      <c r="A6" s="59" t="s">
        <v>403</v>
      </c>
      <c r="B6" s="138" t="s">
        <v>408</v>
      </c>
      <c r="C6" s="166">
        <v>199346</v>
      </c>
      <c r="D6" s="31">
        <v>25501</v>
      </c>
      <c r="E6" s="31">
        <v>806831</v>
      </c>
      <c r="F6" s="31">
        <v>670304</v>
      </c>
      <c r="G6" s="31">
        <v>164321</v>
      </c>
      <c r="H6" s="31">
        <v>64610</v>
      </c>
      <c r="I6" s="31">
        <v>611405</v>
      </c>
      <c r="J6" s="31">
        <v>183661</v>
      </c>
      <c r="K6" s="31">
        <v>226503</v>
      </c>
      <c r="L6" s="74"/>
      <c r="M6" s="166">
        <f>+C6-G6</f>
        <v>35025</v>
      </c>
      <c r="N6" s="176">
        <f>IF(ISERROR(M6/G6),0,M6/G6)</f>
        <v>0.21314987128851456</v>
      </c>
      <c r="O6" s="43"/>
      <c r="P6" s="31">
        <f>+C6-$G6</f>
        <v>35025</v>
      </c>
      <c r="Q6" s="45">
        <f>IF(ISERROR(P6/$G6),0,P6/$G6)</f>
        <v>0.21314987128851456</v>
      </c>
      <c r="R6" s="43"/>
      <c r="S6" s="166">
        <f>+C6-D6</f>
        <v>173845</v>
      </c>
      <c r="T6" s="176">
        <f>IF(ISERROR(S6/D6),0,S6/D6)</f>
        <v>6.8171836398572605</v>
      </c>
      <c r="V6" s="166">
        <v>164321</v>
      </c>
    </row>
    <row r="7" spans="1:23">
      <c r="A7" s="59" t="s">
        <v>404</v>
      </c>
      <c r="B7" s="138" t="s">
        <v>364</v>
      </c>
      <c r="C7" s="166">
        <v>241140</v>
      </c>
      <c r="D7" s="31">
        <v>712530</v>
      </c>
      <c r="E7" s="31">
        <v>458672</v>
      </c>
      <c r="F7" s="31">
        <v>668764</v>
      </c>
      <c r="G7" s="31">
        <v>639820</v>
      </c>
      <c r="H7" s="31">
        <v>713881</v>
      </c>
      <c r="I7" s="31">
        <v>350081</v>
      </c>
      <c r="J7" s="31">
        <v>147601</v>
      </c>
      <c r="K7" s="31">
        <v>218568</v>
      </c>
      <c r="L7" s="74"/>
      <c r="M7" s="166">
        <f>+C7-G7</f>
        <v>-398680</v>
      </c>
      <c r="N7" s="176">
        <f>IF(ISERROR(M7/G7),0,M7/G7)</f>
        <v>-0.62311275046106718</v>
      </c>
      <c r="O7" s="43"/>
      <c r="P7" s="31">
        <f>+C7-$G7</f>
        <v>-398680</v>
      </c>
      <c r="Q7" s="45">
        <f>IF(ISERROR(P7/$G7),0,P7/$G7)</f>
        <v>-0.62311275046106718</v>
      </c>
      <c r="R7" s="43"/>
      <c r="S7" s="166">
        <f>+C7-D7</f>
        <v>-471390</v>
      </c>
      <c r="T7" s="176">
        <f>IF(ISERROR(S7/D7),0,S7/D7)</f>
        <v>-0.66157214433076506</v>
      </c>
      <c r="V7" s="166">
        <v>639820</v>
      </c>
    </row>
    <row r="8" spans="1:23">
      <c r="A8" s="59" t="s">
        <v>405</v>
      </c>
      <c r="B8" s="138" t="s">
        <v>409</v>
      </c>
      <c r="C8" s="166">
        <v>3997834</v>
      </c>
      <c r="D8" s="31">
        <v>4058983</v>
      </c>
      <c r="E8" s="31">
        <v>2697312</v>
      </c>
      <c r="F8" s="31">
        <v>210887</v>
      </c>
      <c r="G8" s="31">
        <v>206804</v>
      </c>
      <c r="H8" s="31">
        <v>219392</v>
      </c>
      <c r="I8" s="31">
        <v>20758</v>
      </c>
      <c r="J8" s="31">
        <v>29125</v>
      </c>
      <c r="K8" s="31">
        <v>30842</v>
      </c>
      <c r="L8" s="74"/>
      <c r="M8" s="166">
        <f>+C8-G8</f>
        <v>3791030</v>
      </c>
      <c r="N8" s="176">
        <f>IF(ISERROR(M8/G8),0,M8/G8)</f>
        <v>18.331511963018123</v>
      </c>
      <c r="O8" s="43"/>
      <c r="P8" s="31">
        <f>+C8-$G8</f>
        <v>3791030</v>
      </c>
      <c r="Q8" s="45">
        <f>IF(ISERROR(P8/$G8),0,P8/$G8)</f>
        <v>18.331511963018123</v>
      </c>
      <c r="R8" s="43"/>
      <c r="S8" s="166">
        <f>+C8-D8</f>
        <v>-61149</v>
      </c>
      <c r="T8" s="176">
        <f>IF(ISERROR(S8/D8),0,S8/D8)</f>
        <v>-1.5065103746431064E-2</v>
      </c>
      <c r="V8" s="166">
        <v>206804</v>
      </c>
    </row>
    <row r="9" spans="1:23" ht="15" thickBot="1">
      <c r="A9" s="59" t="s">
        <v>406</v>
      </c>
      <c r="B9" s="138" t="s">
        <v>202</v>
      </c>
      <c r="C9" s="170">
        <v>8396</v>
      </c>
      <c r="D9" s="35">
        <v>9926</v>
      </c>
      <c r="E9" s="35">
        <v>12747</v>
      </c>
      <c r="F9" s="35">
        <v>14530</v>
      </c>
      <c r="G9" s="35">
        <v>9474</v>
      </c>
      <c r="H9" s="35">
        <v>9950</v>
      </c>
      <c r="I9" s="35">
        <v>12256</v>
      </c>
      <c r="J9" s="35">
        <v>12996</v>
      </c>
      <c r="K9" s="35">
        <v>173</v>
      </c>
      <c r="L9" s="74"/>
      <c r="M9" s="170">
        <f>+C9-G9</f>
        <v>-1078</v>
      </c>
      <c r="N9" s="184">
        <f>IF(ISERROR(M9/G9),0,M9/G9)</f>
        <v>-0.1137850960523538</v>
      </c>
      <c r="O9" s="43"/>
      <c r="P9" s="35">
        <f>+C9-$G9</f>
        <v>-1078</v>
      </c>
      <c r="Q9" s="75">
        <f>IF(ISERROR(P9/$G9),0,P9/$G9)</f>
        <v>-0.1137850960523538</v>
      </c>
      <c r="R9" s="43"/>
      <c r="S9" s="170">
        <f>+C9-D9</f>
        <v>-1530</v>
      </c>
      <c r="T9" s="184">
        <f>IF(ISERROR(S9/D9),0,S9/D9)</f>
        <v>-0.15414064074148701</v>
      </c>
      <c r="V9" s="170">
        <v>9474</v>
      </c>
    </row>
    <row r="10" spans="1:23" s="62" customFormat="1" ht="27.75" customHeight="1" thickTop="1">
      <c r="A10" s="145" t="s">
        <v>407</v>
      </c>
      <c r="B10" s="141" t="s">
        <v>410</v>
      </c>
      <c r="C10" s="180">
        <v>4446716</v>
      </c>
      <c r="D10" s="51">
        <v>4806940</v>
      </c>
      <c r="E10" s="51">
        <v>3975562</v>
      </c>
      <c r="F10" s="51">
        <v>1564485</v>
      </c>
      <c r="G10" s="51">
        <v>1020419</v>
      </c>
      <c r="H10" s="51">
        <v>1007833</v>
      </c>
      <c r="I10" s="51">
        <v>994500</v>
      </c>
      <c r="J10" s="51">
        <v>373383</v>
      </c>
      <c r="K10" s="51">
        <v>476086</v>
      </c>
      <c r="L10" s="73"/>
      <c r="M10" s="180">
        <f>+C10-G10</f>
        <v>3426297</v>
      </c>
      <c r="N10" s="185">
        <f>IF(ISERROR(M10/G10),0,M10/G10)</f>
        <v>3.3577354008500429</v>
      </c>
      <c r="O10" s="73"/>
      <c r="P10" s="51">
        <f>+C10-$G10</f>
        <v>3426297</v>
      </c>
      <c r="Q10" s="76">
        <f>IF(ISERROR(P10/$G10),0,P10/$G10)</f>
        <v>3.3577354008500429</v>
      </c>
      <c r="R10" s="73"/>
      <c r="S10" s="180">
        <f>+C10-D10</f>
        <v>-360224</v>
      </c>
      <c r="T10" s="185">
        <f>IF(ISERROR(S10/D10),0,S10/D10)</f>
        <v>-7.4938318348055102E-2</v>
      </c>
      <c r="V10" s="180">
        <v>1020419</v>
      </c>
    </row>
    <row r="11" spans="1:23" s="62" customFormat="1" ht="15.75">
      <c r="A11" s="61"/>
      <c r="B11" s="64"/>
      <c r="C11" s="64"/>
      <c r="D11" s="51"/>
      <c r="E11" s="51"/>
      <c r="F11" s="51"/>
      <c r="G11" s="51"/>
      <c r="H11" s="51"/>
      <c r="I11" s="51"/>
      <c r="J11" s="51"/>
      <c r="K11" s="51"/>
      <c r="L11" s="73"/>
      <c r="M11" s="51"/>
      <c r="N11" s="76"/>
      <c r="O11" s="73"/>
      <c r="P11" s="51"/>
      <c r="Q11" s="76"/>
      <c r="R11" s="73"/>
      <c r="S11" s="51"/>
      <c r="T11" s="76"/>
    </row>
    <row r="13" spans="1:23">
      <c r="D13" s="57"/>
      <c r="E13" s="57"/>
    </row>
  </sheetData>
  <mergeCells count="6">
    <mergeCell ref="M3:N3"/>
    <mergeCell ref="P3:Q3"/>
    <mergeCell ref="S3:T3"/>
    <mergeCell ref="M4:N4"/>
    <mergeCell ref="P4:Q4"/>
    <mergeCell ref="S4:T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8" orientation="landscape" r:id="rId1"/>
</worksheet>
</file>

<file path=xl/worksheets/sheet14.xml><?xml version="1.0" encoding="utf-8"?>
<worksheet xmlns="http://schemas.openxmlformats.org/spreadsheetml/2006/main" xmlns:r="http://schemas.openxmlformats.org/officeDocument/2006/relationships">
  <sheetPr>
    <tabColor rgb="FF92D050"/>
    <pageSetUpPr fitToPage="1"/>
  </sheetPr>
  <dimension ref="A1:W17"/>
  <sheetViews>
    <sheetView showGridLines="0" zoomScale="85" zoomScaleNormal="85" zoomScaleSheetLayoutView="100" workbookViewId="0">
      <selection activeCell="G13" sqref="G13"/>
    </sheetView>
  </sheetViews>
  <sheetFormatPr defaultRowHeight="14.25"/>
  <cols>
    <col min="1" max="1" width="29.375" style="1" customWidth="1"/>
    <col min="2" max="2" width="27.5" style="3" customWidth="1"/>
    <col min="3" max="3" width="9.5" style="3" bestFit="1" customWidth="1"/>
    <col min="4" max="7" width="9.5" style="1" bestFit="1" customWidth="1"/>
    <col min="8" max="8" width="9.5" style="1" customWidth="1"/>
    <col min="9" max="11" width="9.5" style="1" bestFit="1" customWidth="1"/>
    <col min="12" max="12" width="2" style="1" customWidth="1"/>
    <col min="13" max="13" width="8.125" style="1" bestFit="1" customWidth="1"/>
    <col min="14" max="14" width="8.75" style="1" bestFit="1" customWidth="1"/>
    <col min="15" max="15" width="2" style="1" customWidth="1"/>
    <col min="16" max="16" width="8.125" style="1" bestFit="1" customWidth="1"/>
    <col min="17" max="17" width="8" style="1" bestFit="1" customWidth="1"/>
    <col min="18" max="18" width="2" style="1" customWidth="1"/>
    <col min="19" max="19" width="7.875" style="1" bestFit="1" customWidth="1"/>
    <col min="20" max="20" width="8.625" style="1" bestFit="1" customWidth="1"/>
    <col min="21" max="21" width="9" style="1"/>
    <col min="22" max="22" width="10" style="1" bestFit="1" customWidth="1"/>
    <col min="23" max="16384" width="9" style="1"/>
  </cols>
  <sheetData>
    <row r="1" spans="1:23">
      <c r="A1" s="24" t="s">
        <v>228</v>
      </c>
      <c r="B1" s="24" t="s">
        <v>229</v>
      </c>
      <c r="C1" s="24"/>
    </row>
    <row r="3" spans="1:23" ht="26.25">
      <c r="A3" s="254" t="s">
        <v>43</v>
      </c>
      <c r="B3" s="254" t="s">
        <v>44</v>
      </c>
      <c r="C3" s="69"/>
      <c r="M3" s="257" t="s">
        <v>430</v>
      </c>
      <c r="N3" s="257"/>
      <c r="O3" s="107"/>
      <c r="P3" s="257" t="s">
        <v>433</v>
      </c>
      <c r="Q3" s="257"/>
      <c r="R3" s="107"/>
      <c r="S3" s="257" t="s">
        <v>442</v>
      </c>
      <c r="T3" s="257"/>
      <c r="V3" s="224" t="s">
        <v>446</v>
      </c>
      <c r="W3" s="216"/>
    </row>
    <row r="4" spans="1:23" ht="27" customHeight="1">
      <c r="A4" s="103" t="s">
        <v>216</v>
      </c>
      <c r="B4" s="103" t="s">
        <v>320</v>
      </c>
      <c r="C4" s="246" t="s">
        <v>444</v>
      </c>
      <c r="D4" s="84" t="s">
        <v>443</v>
      </c>
      <c r="E4" s="84" t="s">
        <v>45</v>
      </c>
      <c r="F4" s="84" t="s">
        <v>46</v>
      </c>
      <c r="G4" s="84" t="s">
        <v>47</v>
      </c>
      <c r="H4" s="84" t="s">
        <v>75</v>
      </c>
      <c r="I4" s="84" t="s">
        <v>48</v>
      </c>
      <c r="J4" s="84" t="s">
        <v>141</v>
      </c>
      <c r="K4" s="84" t="s">
        <v>49</v>
      </c>
      <c r="M4" s="255" t="s">
        <v>429</v>
      </c>
      <c r="N4" s="256"/>
      <c r="P4" s="255" t="s">
        <v>434</v>
      </c>
      <c r="Q4" s="256"/>
      <c r="S4" s="255" t="s">
        <v>431</v>
      </c>
      <c r="T4" s="256"/>
      <c r="V4" s="186" t="s">
        <v>47</v>
      </c>
    </row>
    <row r="5" spans="1:23">
      <c r="A5" s="99" t="s">
        <v>321</v>
      </c>
      <c r="B5" s="93" t="s">
        <v>325</v>
      </c>
      <c r="C5" s="166">
        <v>2399781</v>
      </c>
      <c r="D5" s="31">
        <v>2454971</v>
      </c>
      <c r="E5" s="31">
        <v>2439180</v>
      </c>
      <c r="F5" s="31">
        <v>2378946</v>
      </c>
      <c r="G5" s="31">
        <v>2263845</v>
      </c>
      <c r="H5" s="31">
        <v>2287425</v>
      </c>
      <c r="I5" s="31">
        <v>2275930</v>
      </c>
      <c r="J5" s="31">
        <v>2291943</v>
      </c>
      <c r="K5" s="31">
        <v>2189306</v>
      </c>
      <c r="L5" s="31"/>
      <c r="M5" s="31">
        <f>+C5-G5</f>
        <v>135936</v>
      </c>
      <c r="N5" s="45">
        <f>IF(ISERROR(M5/G5),0,M5/G5)</f>
        <v>6.0046513785175219E-2</v>
      </c>
      <c r="O5" s="43"/>
      <c r="P5" s="12">
        <f>+C5-$G5</f>
        <v>135936</v>
      </c>
      <c r="Q5" s="37">
        <f>IF(ISERROR(P5/$G5),0,P5/$G5)</f>
        <v>6.0046513785175219E-2</v>
      </c>
      <c r="R5" s="43"/>
      <c r="S5" s="31">
        <f>+C5-D5</f>
        <v>-55190</v>
      </c>
      <c r="T5" s="45">
        <f>IF(ISERROR(S5/D5),0,S5/D5)</f>
        <v>-2.2480917289858005E-2</v>
      </c>
      <c r="V5" s="166">
        <v>2263845</v>
      </c>
    </row>
    <row r="6" spans="1:23">
      <c r="A6" s="99" t="s">
        <v>322</v>
      </c>
      <c r="B6" s="93" t="s">
        <v>326</v>
      </c>
      <c r="C6" s="166">
        <v>1980349</v>
      </c>
      <c r="D6" s="31">
        <v>1909930</v>
      </c>
      <c r="E6" s="31">
        <v>1725289</v>
      </c>
      <c r="F6" s="31">
        <v>1668227</v>
      </c>
      <c r="G6" s="31">
        <v>1638039</v>
      </c>
      <c r="H6" s="31">
        <v>1611604</v>
      </c>
      <c r="I6" s="31">
        <v>1582645</v>
      </c>
      <c r="J6" s="31">
        <v>1507651</v>
      </c>
      <c r="K6" s="31">
        <v>1507346</v>
      </c>
      <c r="L6" s="31"/>
      <c r="M6" s="31">
        <f>+C6-G6</f>
        <v>342310</v>
      </c>
      <c r="N6" s="176">
        <f>IF(ISERROR(M6/G6),0,M6/G6)</f>
        <v>0.20897548837359795</v>
      </c>
      <c r="O6" s="43"/>
      <c r="P6" s="12">
        <f>+C6-$G6</f>
        <v>342310</v>
      </c>
      <c r="Q6" s="37">
        <f>IF(ISERROR(P6/$G6),0,P6/$G6)</f>
        <v>0.20897548837359795</v>
      </c>
      <c r="R6" s="43"/>
      <c r="S6" s="31">
        <f>+C6-D6</f>
        <v>70419</v>
      </c>
      <c r="T6" s="45">
        <f>IF(ISERROR(S6/D6),0,S6/D6)</f>
        <v>3.6869937641693676E-2</v>
      </c>
      <c r="V6" s="166">
        <v>1638039</v>
      </c>
    </row>
    <row r="7" spans="1:23" s="15" customFormat="1">
      <c r="A7" s="100" t="s">
        <v>323</v>
      </c>
      <c r="B7" s="94" t="s">
        <v>324</v>
      </c>
      <c r="C7" s="178">
        <f>+C5/(C6*12.5)</f>
        <v>9.694376092294843E-2</v>
      </c>
      <c r="D7" s="178">
        <f>+D5/(D6*12.5)</f>
        <v>0.1028297791018519</v>
      </c>
      <c r="E7" s="46">
        <f>+E5/(E6*12.5)</f>
        <v>0.11310244254730657</v>
      </c>
      <c r="F7" s="46">
        <f>+F5/(F6*12.5)</f>
        <v>0.1140826038662604</v>
      </c>
      <c r="G7" s="46">
        <f>+G5/(G6*12.5)</f>
        <v>0.11056366789801708</v>
      </c>
      <c r="H7" s="46">
        <v>0.114</v>
      </c>
      <c r="I7" s="46">
        <f>+I5/(I6*12.5)</f>
        <v>0.11504437192168807</v>
      </c>
      <c r="J7" s="46">
        <f>+J5/(J6*12.5)</f>
        <v>0.12161663408839314</v>
      </c>
      <c r="K7" s="46">
        <f>+K5/(K6*12.5)</f>
        <v>0.1161939461809034</v>
      </c>
      <c r="L7" s="46"/>
      <c r="M7" s="33" t="s">
        <v>234</v>
      </c>
      <c r="N7" s="46">
        <f>+C7-G7</f>
        <v>-1.3619906975068652E-2</v>
      </c>
      <c r="O7" s="65"/>
      <c r="P7" s="168" t="s">
        <v>234</v>
      </c>
      <c r="Q7" s="46">
        <f>+C7-$G7</f>
        <v>-1.3619906975068652E-2</v>
      </c>
      <c r="R7" s="65"/>
      <c r="S7" s="33" t="s">
        <v>234</v>
      </c>
      <c r="T7" s="46">
        <f>+C7-D7</f>
        <v>-5.8860181789034682E-3</v>
      </c>
      <c r="V7" s="178">
        <f>+V5/(V6*12.5)</f>
        <v>0.11056366789801708</v>
      </c>
    </row>
    <row r="8" spans="1:23" ht="15">
      <c r="A8" s="18"/>
      <c r="D8" s="55"/>
      <c r="E8" s="55"/>
      <c r="F8" s="55"/>
      <c r="G8" s="55"/>
      <c r="H8" s="55"/>
      <c r="I8" s="55"/>
      <c r="J8" s="55"/>
      <c r="K8" s="55"/>
      <c r="V8" s="214"/>
    </row>
    <row r="9" spans="1:23">
      <c r="V9" s="166"/>
    </row>
    <row r="10" spans="1:23">
      <c r="V10" s="166"/>
    </row>
    <row r="11" spans="1:23">
      <c r="V11" s="178"/>
    </row>
    <row r="16" spans="1:23">
      <c r="D16" s="41"/>
    </row>
    <row r="17" spans="4:4">
      <c r="D17" s="41"/>
    </row>
  </sheetData>
  <mergeCells count="6">
    <mergeCell ref="M3:N3"/>
    <mergeCell ref="M4:N4"/>
    <mergeCell ref="S3:T3"/>
    <mergeCell ref="S4:T4"/>
    <mergeCell ref="P3:Q3"/>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15.xml><?xml version="1.0" encoding="utf-8"?>
<worksheet xmlns="http://schemas.openxmlformats.org/spreadsheetml/2006/main" xmlns:r="http://schemas.openxmlformats.org/officeDocument/2006/relationships">
  <sheetPr>
    <tabColor rgb="FF92D050"/>
    <pageSetUpPr fitToPage="1"/>
  </sheetPr>
  <dimension ref="A1:N14"/>
  <sheetViews>
    <sheetView showGridLines="0" zoomScale="85" zoomScaleNormal="85" workbookViewId="0">
      <selection activeCell="E22" sqref="E22"/>
    </sheetView>
  </sheetViews>
  <sheetFormatPr defaultRowHeight="14.25"/>
  <cols>
    <col min="1" max="1" width="29.625" style="1" customWidth="1"/>
    <col min="2" max="2" width="30.5" style="3" customWidth="1"/>
    <col min="3" max="3" width="9.5" style="3" bestFit="1" customWidth="1"/>
    <col min="4" max="11" width="9.5" style="1" bestFit="1" customWidth="1"/>
    <col min="12" max="12" width="2" style="1" customWidth="1"/>
    <col min="13" max="13" width="3.5" style="1" customWidth="1"/>
    <col min="14" max="14" width="7.875" style="1" customWidth="1"/>
    <col min="15" max="15" width="2" style="1" customWidth="1"/>
    <col min="16" max="17" width="10.375" style="1" customWidth="1"/>
    <col min="18" max="16384" width="9" style="1"/>
  </cols>
  <sheetData>
    <row r="1" spans="1:14">
      <c r="A1" s="24" t="s">
        <v>228</v>
      </c>
      <c r="B1" s="24" t="s">
        <v>229</v>
      </c>
      <c r="C1" s="24"/>
    </row>
    <row r="3" spans="1:14" ht="15">
      <c r="A3" s="69" t="s">
        <v>309</v>
      </c>
      <c r="B3" s="69" t="s">
        <v>310</v>
      </c>
      <c r="C3" s="69"/>
      <c r="M3" s="257" t="s">
        <v>430</v>
      </c>
      <c r="N3" s="257"/>
    </row>
    <row r="4" spans="1:14" ht="27.75" customHeight="1">
      <c r="A4" s="103" t="s">
        <v>55</v>
      </c>
      <c r="B4" s="103" t="s">
        <v>56</v>
      </c>
      <c r="C4" s="186" t="s">
        <v>444</v>
      </c>
      <c r="D4" s="186" t="s">
        <v>443</v>
      </c>
      <c r="E4" s="84" t="s">
        <v>45</v>
      </c>
      <c r="F4" s="84" t="s">
        <v>46</v>
      </c>
      <c r="G4" s="84" t="s">
        <v>47</v>
      </c>
      <c r="H4" s="84" t="s">
        <v>75</v>
      </c>
      <c r="I4" s="84" t="s">
        <v>48</v>
      </c>
      <c r="J4" s="84" t="s">
        <v>141</v>
      </c>
      <c r="K4" s="84" t="s">
        <v>49</v>
      </c>
      <c r="M4" s="255" t="s">
        <v>429</v>
      </c>
      <c r="N4" s="256"/>
    </row>
    <row r="5" spans="1:14">
      <c r="A5" s="99" t="s">
        <v>311</v>
      </c>
      <c r="B5" s="93" t="s">
        <v>315</v>
      </c>
      <c r="C5" s="171">
        <f>'(1)'!C25/AVERAGE('(7)'!C47:G47)</f>
        <v>4.986698322756173E-2</v>
      </c>
      <c r="D5" s="171">
        <f>'(1)'!D25/3*4/AVERAGE('(7)'!D47:G47)</f>
        <v>5.2717711572540897E-2</v>
      </c>
      <c r="E5" s="171">
        <f>'(1)'!E25*2/AVERAGE('(7)'!E47:G47)</f>
        <v>4.7636231836720937E-2</v>
      </c>
      <c r="F5" s="171">
        <f>+'(1)'!F25*4/AVERAGE('(7)'!F47:G47)</f>
        <v>5.3943101341641105E-2</v>
      </c>
      <c r="G5" s="37">
        <f>'(1)'!G25/AVERAGE('(7)'!G47:$K47)</f>
        <v>4.631948499986064E-2</v>
      </c>
      <c r="H5" s="171">
        <f>'(1)'!H25/3*4/AVERAGE('(7)'!H47:K47)</f>
        <v>2.5639681260676724E-2</v>
      </c>
      <c r="I5" s="37">
        <f>'(1)'!I25*2/AVERAGE('(7)'!I47:K47)</f>
        <v>1.943171850937573E-2</v>
      </c>
      <c r="J5" s="37">
        <f>+'(1)'!J25*4/AVERAGE('(7)'!J47:K47)</f>
        <v>1.6175231394858804E-2</v>
      </c>
      <c r="K5" s="37">
        <v>4.3133378396137199E-2</v>
      </c>
      <c r="L5" s="37"/>
      <c r="M5" s="37"/>
      <c r="N5" s="37">
        <f t="shared" ref="N5:N12" si="0">+C5-G5</f>
        <v>3.5474982277010902E-3</v>
      </c>
    </row>
    <row r="6" spans="1:14">
      <c r="A6" s="99" t="s">
        <v>312</v>
      </c>
      <c r="B6" s="93" t="s">
        <v>316</v>
      </c>
      <c r="C6" s="171">
        <f>'(1)'!C25/AVERAGE('(7)'!C22:G22)</f>
        <v>4.2598864553049726E-3</v>
      </c>
      <c r="D6" s="171">
        <f>'(1)'!D25/3*4/AVERAGE('(7)'!D22:G22)</f>
        <v>4.600757257181E-3</v>
      </c>
      <c r="E6" s="37">
        <f>'(1)'!E25*2/AVERAGE('(7)'!E22:G22)</f>
        <v>4.245641014179651E-3</v>
      </c>
      <c r="F6" s="37">
        <f>+'(1)'!F25*4/AVERAGE('(7)'!F22:G22)</f>
        <v>4.7614593861054592E-3</v>
      </c>
      <c r="G6" s="37">
        <f>'(1)'!G25/AVERAGE('(7)'!G22:K22)</f>
        <v>4.2132751233964066E-3</v>
      </c>
      <c r="H6" s="171">
        <f>'(1)'!H25/3*4/AVERAGE('(7)'!H22:K22)</f>
        <v>2.3589518560317734E-3</v>
      </c>
      <c r="I6" s="37">
        <f>'(1)'!I25*2/AVERAGE('(7)'!I22:K22)</f>
        <v>1.796688539895998E-3</v>
      </c>
      <c r="J6" s="37">
        <f>+'(1)'!J25*4/AVERAGE('(7)'!J22:K22)</f>
        <v>1.5023623744001302E-3</v>
      </c>
      <c r="K6" s="37">
        <v>4.1388217593164474E-3</v>
      </c>
      <c r="L6" s="37"/>
      <c r="M6" s="37"/>
      <c r="N6" s="171">
        <f t="shared" si="0"/>
        <v>4.6611331908565957E-5</v>
      </c>
    </row>
    <row r="7" spans="1:14">
      <c r="A7" s="99" t="s">
        <v>317</v>
      </c>
      <c r="B7" s="93" t="s">
        <v>318</v>
      </c>
      <c r="C7" s="171">
        <f>'(1)'!C8/AVERAGE('(7)'!C22:G22)</f>
        <v>2.7735170710284827E-2</v>
      </c>
      <c r="D7" s="171">
        <f>'(1)'!D8/3*4/AVERAGE('(7)'!D22:G22)</f>
        <v>2.7281977019027785E-2</v>
      </c>
      <c r="E7" s="37">
        <f>'(1)'!E8*2/AVERAGE('(7)'!E22:G22)</f>
        <v>2.6043410779044113E-2</v>
      </c>
      <c r="F7" s="37">
        <f>+'(1)'!F8*4/AVERAGE('(7)'!F22:G22)</f>
        <v>2.408809481031329E-2</v>
      </c>
      <c r="G7" s="37">
        <f>'(1)'!G8/AVERAGE('(7)'!G22:K22)</f>
        <v>2.2664548081472211E-2</v>
      </c>
      <c r="H7" s="171">
        <f>'(1)'!H8/3*4/AVERAGE('(7)'!H22:K22)</f>
        <v>2.203590341256495E-2</v>
      </c>
      <c r="I7" s="37">
        <f>'(1)'!I8*2/AVERAGE('(7)'!I22:K22)</f>
        <v>2.1072352983006876E-2</v>
      </c>
      <c r="J7" s="37">
        <f>+'(1)'!J8*4/AVERAGE('(7)'!J22:K22)</f>
        <v>1.9747751540903396E-2</v>
      </c>
      <c r="K7" s="37">
        <f>+'(1)'!K8/((24545501+24067368)/2)</f>
        <v>1.9005996128309152E-2</v>
      </c>
      <c r="L7" s="37"/>
      <c r="M7" s="37"/>
      <c r="N7" s="171">
        <f t="shared" si="0"/>
        <v>5.0706226288126169E-3</v>
      </c>
    </row>
    <row r="8" spans="1:14" ht="25.5">
      <c r="A8" s="99" t="s">
        <v>399</v>
      </c>
      <c r="B8" s="93" t="s">
        <v>398</v>
      </c>
      <c r="C8" s="171">
        <f>'(2)'!C29/AVERAGE('(7)'!C22:G22)</f>
        <v>3.0291604573792569E-2</v>
      </c>
      <c r="D8" s="171">
        <f>'(2)'!D29/3*4/AVERAGE('(7)'!D22:$G22)</f>
        <v>3.0151690997824689E-2</v>
      </c>
      <c r="E8" s="37">
        <f>'(2)'!E29*2/AVERAGE('(7)'!E22:$G22)</f>
        <v>2.9861624697082013E-2</v>
      </c>
      <c r="F8" s="37">
        <f>'(2)'!F29*4/AVERAGE('(7)'!F22:$G22)</f>
        <v>2.8602646371524872E-2</v>
      </c>
      <c r="G8" s="37">
        <f>'(2)'!G29/AVERAGE('(7)'!G22:$K22)</f>
        <v>2.7045872251275003E-2</v>
      </c>
      <c r="H8" s="171">
        <f>'(2)'!H29/3*4/AVERAGE('(7)'!H22:$K22)</f>
        <v>2.6429298427096803E-2</v>
      </c>
      <c r="I8" s="37">
        <f>'(2)'!I29*2/AVERAGE('(7)'!I22:$K22)</f>
        <v>2.5285823675195114E-2</v>
      </c>
      <c r="J8" s="37">
        <f>'(2)'!J29*4/AVERAGE('(7)'!J22:$K22)</f>
        <v>2.3494640220928151E-2</v>
      </c>
      <c r="K8" s="37">
        <f>'(2)'!K29/((24545501+24067368)/2)</f>
        <v>2.403862552280138E-2</v>
      </c>
      <c r="L8" s="37"/>
      <c r="M8" s="37"/>
      <c r="N8" s="171">
        <f t="shared" si="0"/>
        <v>3.2457323225175659E-3</v>
      </c>
    </row>
    <row r="9" spans="1:14">
      <c r="A9" s="99" t="s">
        <v>313</v>
      </c>
      <c r="B9" s="93" t="s">
        <v>319</v>
      </c>
      <c r="C9" s="171">
        <f>+'(5)'!C18/('(1)'!C8+'(1)'!C12+'(1)'!C14+'(1)'!C15+'(1)'!C16+'(1)'!C17+'(1)'!C20+'(5)'!C17)</f>
        <v>0.75150205894815425</v>
      </c>
      <c r="D9" s="171">
        <f>+'(5)'!D18/('(1)'!D8+'(1)'!D12+'(1)'!D14+'(1)'!D15+'(1)'!D16+'(1)'!D17+'(1)'!D20+'(5)'!D17)</f>
        <v>0.75188670434887017</v>
      </c>
      <c r="E9" s="37">
        <f>+'(5)'!E18/('(1)'!E8+'(1)'!E12+'(1)'!E14+'(1)'!E15+'(1)'!E16+'(1)'!E17+'(1)'!E20+'(5)'!E17)</f>
        <v>0.78098511919799429</v>
      </c>
      <c r="F9" s="37">
        <f>+'(5)'!F18/('(1)'!F8+'(1)'!F12+'(1)'!F14+'(1)'!F15+'(1)'!F16+'(1)'!F17+'(1)'!F20+'(5)'!F17)</f>
        <v>0.77497744535956459</v>
      </c>
      <c r="G9" s="37">
        <f>+'(5)'!G18/('(1)'!G8+'(1)'!G12+'(1)'!G14+'(1)'!G15+'(1)'!G16+'(1)'!G17+'(1)'!G20+'(5)'!G17)</f>
        <v>0.75218596491563339</v>
      </c>
      <c r="H9" s="171">
        <f>+'(5)'!H18/('(1)'!H8+'(1)'!H12+'(1)'!H14+'(1)'!H15+'(1)'!H16+'(1)'!H17+'(1)'!H20+'(5)'!H17)</f>
        <v>0.75273594953464651</v>
      </c>
      <c r="I9" s="37">
        <f>+'(5)'!I18/('(1)'!I8+'(1)'!I12+'(1)'!I14+'(1)'!I15+'(1)'!I16+'(1)'!I17+'(1)'!I20+'(5)'!I17)</f>
        <v>0.79858677716097992</v>
      </c>
      <c r="J9" s="37">
        <f>+'(5)'!J18/('(1)'!J8+'(1)'!J12+'(1)'!J14+'(1)'!J15+'(1)'!J16+'(1)'!J17+'(1)'!J20+'(5)'!J17)</f>
        <v>0.84419652219902064</v>
      </c>
      <c r="K9" s="37">
        <f>+'(5)'!K18/('(1)'!K8+'(1)'!K12+'(1)'!K14+'(1)'!K15+'(1)'!K16+'(1)'!K17+'(1)'!K20+'(5)'!K17)</f>
        <v>0.76992972954019978</v>
      </c>
      <c r="L9" s="37"/>
      <c r="M9" s="37"/>
      <c r="N9" s="171">
        <f t="shared" si="0"/>
        <v>-6.8390596747913701E-4</v>
      </c>
    </row>
    <row r="10" spans="1:14">
      <c r="A10" s="99" t="s">
        <v>425</v>
      </c>
      <c r="B10" s="93" t="s">
        <v>426</v>
      </c>
      <c r="C10" s="247">
        <f>'(1)'!C18/AVERAGE('(7)'!C12:G12)</f>
        <v>-7.5248835170245235E-3</v>
      </c>
      <c r="D10" s="248">
        <f>'(1)'!D18/3*4/AVERAGE('(7)'!D12:G12)</f>
        <v>-6.8858110744828074E-3</v>
      </c>
      <c r="E10" s="248">
        <f>'(1)'!E18*2/AVERAGE('(7)'!E12:G12)</f>
        <v>-5.287945441613707E-3</v>
      </c>
      <c r="F10" s="37">
        <f>+'(1)'!F18*4/AVERAGE('(7)'!F12:G12)</f>
        <v>-4.6501978604047726E-3</v>
      </c>
      <c r="G10" s="37">
        <f>'(1)'!G18/AVERAGE('(7)'!G12:K12)</f>
        <v>-7.065573357464063E-3</v>
      </c>
      <c r="H10" s="171">
        <f>'(1)'!H18/3*4/AVERAGE('(7)'!H12:J12)</f>
        <v>-9.7470342172618404E-3</v>
      </c>
      <c r="I10" s="37">
        <f>'(1)'!I18*2/AVERAGE('(7)'!I12:K12)</f>
        <v>-8.0811484784516219E-3</v>
      </c>
      <c r="J10" s="37">
        <f>+'(1)'!J18*4/AVERAGE('(7)'!J12:K12)</f>
        <v>-5.7239006684110657E-3</v>
      </c>
      <c r="K10" s="37">
        <f>+'(1)'!K18/((18301366+17066206)/2)</f>
        <v>-6.022692199509766E-3</v>
      </c>
      <c r="L10" s="37"/>
      <c r="M10" s="37"/>
      <c r="N10" s="171">
        <f t="shared" si="0"/>
        <v>-4.5931015956046043E-4</v>
      </c>
    </row>
    <row r="11" spans="1:14">
      <c r="A11" s="99" t="s">
        <v>464</v>
      </c>
      <c r="B11" s="93" t="s">
        <v>465</v>
      </c>
      <c r="C11" s="171">
        <f>+'(8)'!C25/'(10)'!C40</f>
        <v>1.0943107322872825</v>
      </c>
      <c r="D11" s="171">
        <f>+'(8)'!D25/'(10)'!D40</f>
        <v>1.1585927871436708</v>
      </c>
      <c r="E11" s="171">
        <f>+'(8)'!E25/'(10)'!E40</f>
        <v>1.1156050761870036</v>
      </c>
      <c r="F11" s="171">
        <f>+'(8)'!F25/'(10)'!F40</f>
        <v>0.97105295941905223</v>
      </c>
      <c r="G11" s="171">
        <f>+'(8)'!G25/'(10)'!G40</f>
        <v>0.97702225210630111</v>
      </c>
      <c r="H11" s="171">
        <f>+'(8)'!H25/'(10)'!H40</f>
        <v>1.0055691280393755</v>
      </c>
      <c r="I11" s="171">
        <f>+'(8)'!I25/'(10)'!I40</f>
        <v>1.0127421320445651</v>
      </c>
      <c r="J11" s="171">
        <f>+'(8)'!J25/'(10)'!J40</f>
        <v>0.92406428830039189</v>
      </c>
      <c r="K11" s="171">
        <f>+'(8)'!K25/'(10)'!K40</f>
        <v>0.96436578954968344</v>
      </c>
      <c r="L11" s="37"/>
      <c r="M11" s="37"/>
      <c r="N11" s="171">
        <f t="shared" si="0"/>
        <v>0.11728848018098137</v>
      </c>
    </row>
    <row r="12" spans="1:14" ht="25.5">
      <c r="A12" s="99" t="s">
        <v>467</v>
      </c>
      <c r="B12" s="93" t="s">
        <v>466</v>
      </c>
      <c r="C12" s="171">
        <f>+'(8)'!C25/('(10)'!C40+'(7)'!C33+'(11)'!C8)</f>
        <v>0.86651399678863794</v>
      </c>
      <c r="D12" s="171">
        <f>+'(8)'!D25/('(10)'!D40+'(7)'!D33+'(11)'!D8)</f>
        <v>0.90534674915028979</v>
      </c>
      <c r="E12" s="171">
        <f>+'(8)'!E25/('(10)'!E40+'(7)'!E33+'(11)'!E8)</f>
        <v>0.92094387071027839</v>
      </c>
      <c r="F12" s="171">
        <f>+'(8)'!F25/('(10)'!F40+'(7)'!F33+'(11)'!F8)</f>
        <v>0.89622493337872988</v>
      </c>
      <c r="G12" s="171">
        <f>+'(8)'!G25/('(10)'!G40+'(7)'!G33+'(11)'!G8)</f>
        <v>0.89411611175706951</v>
      </c>
      <c r="H12" s="171">
        <f>+'(8)'!H25/('(10)'!H40+'(7)'!H33+'(11)'!H8)</f>
        <v>0.90127130737709849</v>
      </c>
      <c r="I12" s="171">
        <f>+'(8)'!I25/('(10)'!I40+'(7)'!I33+'(11)'!I8)</f>
        <v>0.92206638610907488</v>
      </c>
      <c r="J12" s="171">
        <f>+'(8)'!J25/('(10)'!J40+'(7)'!J33+'(11)'!J8)</f>
        <v>0.8377991888506493</v>
      </c>
      <c r="K12" s="171">
        <f>+'(8)'!K25/('(10)'!K40+'(7)'!K33+'(11)'!K8)</f>
        <v>0.89658350753719596</v>
      </c>
      <c r="L12" s="171"/>
      <c r="M12" s="171"/>
      <c r="N12" s="171">
        <f t="shared" si="0"/>
        <v>-2.7602114968431568E-2</v>
      </c>
    </row>
    <row r="13" spans="1:14" ht="31.5">
      <c r="A13" s="120" t="s">
        <v>468</v>
      </c>
      <c r="B13" s="123" t="s">
        <v>469</v>
      </c>
      <c r="K13" s="55"/>
    </row>
    <row r="14" spans="1:14">
      <c r="K14" s="55"/>
    </row>
  </sheetData>
  <mergeCells count="2">
    <mergeCell ref="M3:N3"/>
    <mergeCell ref="M4:N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8" orientation="landscape" r:id="rId1"/>
</worksheet>
</file>

<file path=xl/worksheets/sheet16.xml><?xml version="1.0" encoding="utf-8"?>
<worksheet xmlns="http://schemas.openxmlformats.org/spreadsheetml/2006/main" xmlns:r="http://schemas.openxmlformats.org/officeDocument/2006/relationships">
  <sheetPr>
    <tabColor rgb="FF92D050"/>
    <pageSetUpPr fitToPage="1"/>
  </sheetPr>
  <dimension ref="A1:S32"/>
  <sheetViews>
    <sheetView showGridLines="0" zoomScale="85" zoomScaleNormal="85" zoomScaleSheetLayoutView="85" workbookViewId="0">
      <selection sqref="A1:B1"/>
    </sheetView>
  </sheetViews>
  <sheetFormatPr defaultRowHeight="14.25"/>
  <cols>
    <col min="1" max="1" width="24.875" style="1" customWidth="1"/>
    <col min="2" max="2" width="29.625" style="3" customWidth="1"/>
    <col min="3" max="3" width="10.75" style="3" customWidth="1"/>
    <col min="4" max="7" width="9.5" style="1" bestFit="1" customWidth="1"/>
    <col min="8" max="8" width="9.5" style="1" customWidth="1"/>
    <col min="9" max="12" width="9.5" style="1" bestFit="1" customWidth="1"/>
    <col min="13" max="16384" width="9" style="1"/>
  </cols>
  <sheetData>
    <row r="1" spans="1:19">
      <c r="A1" s="24" t="s">
        <v>228</v>
      </c>
      <c r="B1" s="24" t="s">
        <v>229</v>
      </c>
      <c r="C1" s="24"/>
    </row>
    <row r="3" spans="1:19">
      <c r="A3" s="69" t="s">
        <v>327</v>
      </c>
      <c r="B3" s="69" t="s">
        <v>328</v>
      </c>
      <c r="C3" s="69"/>
    </row>
    <row r="4" spans="1:19" ht="28.5" customHeight="1">
      <c r="A4" s="103" t="s">
        <v>342</v>
      </c>
      <c r="B4" s="103" t="s">
        <v>343</v>
      </c>
      <c r="C4" s="186" t="s">
        <v>444</v>
      </c>
      <c r="D4" s="84" t="s">
        <v>443</v>
      </c>
      <c r="E4" s="84" t="s">
        <v>45</v>
      </c>
      <c r="F4" s="84" t="s">
        <v>46</v>
      </c>
      <c r="G4" s="84" t="s">
        <v>47</v>
      </c>
      <c r="H4" s="84" t="s">
        <v>75</v>
      </c>
      <c r="I4" s="84" t="s">
        <v>48</v>
      </c>
      <c r="J4" s="84" t="s">
        <v>141</v>
      </c>
      <c r="K4" s="84" t="s">
        <v>49</v>
      </c>
      <c r="L4" s="84" t="s">
        <v>337</v>
      </c>
    </row>
    <row r="5" spans="1:19">
      <c r="A5" s="106" t="s">
        <v>346</v>
      </c>
      <c r="B5" s="93" t="s">
        <v>344</v>
      </c>
      <c r="C5" s="166">
        <v>1447</v>
      </c>
      <c r="D5" s="166">
        <v>1474.375</v>
      </c>
      <c r="E5" s="31">
        <v>1456.7149999999999</v>
      </c>
      <c r="F5" s="31">
        <v>1439.4399999999998</v>
      </c>
      <c r="G5" s="31">
        <v>1430.4290000000001</v>
      </c>
      <c r="H5" s="31">
        <v>1403.6790000000001</v>
      </c>
      <c r="I5" s="31">
        <v>1386.59</v>
      </c>
      <c r="J5" s="31">
        <v>1336.9249999999997</v>
      </c>
      <c r="K5" s="31">
        <v>1290.7750000000001</v>
      </c>
      <c r="L5" s="31">
        <v>1272</v>
      </c>
    </row>
    <row r="6" spans="1:19">
      <c r="A6" s="106" t="s">
        <v>347</v>
      </c>
      <c r="B6" s="93" t="s">
        <v>330</v>
      </c>
      <c r="C6" s="166">
        <v>3992.8</v>
      </c>
      <c r="D6" s="166">
        <v>4017.45</v>
      </c>
      <c r="E6" s="31">
        <f>+E8-E5</f>
        <v>3974.8249999999998</v>
      </c>
      <c r="F6" s="31">
        <f t="shared" ref="F6" si="0">+F8-F5</f>
        <v>3897.9500000000007</v>
      </c>
      <c r="G6" s="31">
        <f>+G8-G5</f>
        <v>3826.8500000000004</v>
      </c>
      <c r="H6" s="31">
        <f>+H8-H5</f>
        <v>3759.4750000000004</v>
      </c>
      <c r="I6" s="31">
        <f>+I8-I5</f>
        <v>3619.3500000000004</v>
      </c>
      <c r="J6" s="31">
        <f>+J8-J5</f>
        <v>3564.8250000000003</v>
      </c>
      <c r="K6" s="31">
        <f>+K8-K5</f>
        <v>3689.4250000000006</v>
      </c>
      <c r="L6" s="31">
        <v>4050</v>
      </c>
    </row>
    <row r="7" spans="1:19">
      <c r="A7" s="157" t="s">
        <v>351</v>
      </c>
      <c r="B7" s="127" t="s">
        <v>350</v>
      </c>
      <c r="C7" s="66">
        <v>880.75</v>
      </c>
      <c r="D7" s="66">
        <v>854.5</v>
      </c>
      <c r="E7" s="66">
        <v>799.375</v>
      </c>
      <c r="F7" s="66">
        <v>731.75</v>
      </c>
      <c r="G7" s="66">
        <v>691.875</v>
      </c>
      <c r="H7" s="66">
        <v>610</v>
      </c>
      <c r="I7" s="66">
        <v>508</v>
      </c>
      <c r="J7" s="66">
        <v>425</v>
      </c>
      <c r="K7" s="66">
        <v>401</v>
      </c>
      <c r="L7" s="66">
        <v>226</v>
      </c>
    </row>
    <row r="8" spans="1:19">
      <c r="A8" s="105" t="s">
        <v>333</v>
      </c>
      <c r="B8" s="94" t="s">
        <v>345</v>
      </c>
      <c r="C8" s="168">
        <v>5529.8</v>
      </c>
      <c r="D8" s="168">
        <v>5491.83</v>
      </c>
      <c r="E8" s="33">
        <v>5431.54</v>
      </c>
      <c r="F8" s="33">
        <v>5337.39</v>
      </c>
      <c r="G8" s="33">
        <v>5257.2790000000005</v>
      </c>
      <c r="H8" s="33">
        <v>5163.1540000000005</v>
      </c>
      <c r="I8" s="33">
        <v>5005.9400000000005</v>
      </c>
      <c r="J8" s="33">
        <v>4901.75</v>
      </c>
      <c r="K8" s="33">
        <v>4980.2000000000007</v>
      </c>
      <c r="L8" s="33">
        <v>5322</v>
      </c>
    </row>
    <row r="9" spans="1:19">
      <c r="A9" s="106"/>
      <c r="B9" s="93"/>
      <c r="C9" s="166"/>
      <c r="D9" s="166"/>
      <c r="E9" s="166"/>
      <c r="F9" s="166"/>
      <c r="G9" s="31"/>
      <c r="H9" s="31"/>
      <c r="I9" s="31"/>
      <c r="J9" s="31"/>
      <c r="K9" s="31"/>
      <c r="L9" s="31"/>
    </row>
    <row r="10" spans="1:19">
      <c r="A10" s="119" t="s">
        <v>349</v>
      </c>
      <c r="B10" s="123" t="s">
        <v>348</v>
      </c>
      <c r="C10" s="166"/>
      <c r="D10" s="166"/>
      <c r="E10" s="166"/>
      <c r="F10" s="166"/>
      <c r="G10" s="31"/>
      <c r="H10" s="31"/>
      <c r="I10" s="31"/>
      <c r="J10" s="31"/>
      <c r="K10" s="31"/>
      <c r="L10" s="31"/>
    </row>
    <row r="11" spans="1:19">
      <c r="A11" s="68"/>
      <c r="B11" s="54"/>
      <c r="C11" s="166"/>
      <c r="D11" s="166"/>
      <c r="E11" s="166"/>
      <c r="F11" s="166"/>
      <c r="G11" s="31"/>
      <c r="H11" s="31"/>
      <c r="I11" s="31"/>
      <c r="J11" s="31"/>
      <c r="K11" s="31"/>
      <c r="L11" s="31"/>
    </row>
    <row r="12" spans="1:19">
      <c r="A12" s="68"/>
      <c r="B12" s="54"/>
      <c r="C12" s="166"/>
      <c r="D12" s="166"/>
      <c r="E12" s="166"/>
      <c r="F12" s="166"/>
      <c r="G12" s="31"/>
      <c r="H12" s="31"/>
      <c r="I12" s="31"/>
      <c r="J12" s="31"/>
      <c r="K12" s="31"/>
      <c r="L12" s="31"/>
    </row>
    <row r="13" spans="1:19">
      <c r="A13" s="69" t="s">
        <v>341</v>
      </c>
      <c r="B13" s="69" t="s">
        <v>340</v>
      </c>
      <c r="C13" s="1"/>
    </row>
    <row r="14" spans="1:19" ht="28.5" customHeight="1">
      <c r="A14" s="103" t="s">
        <v>329</v>
      </c>
      <c r="B14" s="103" t="s">
        <v>330</v>
      </c>
      <c r="C14" s="186" t="s">
        <v>444</v>
      </c>
      <c r="D14" s="193" t="s">
        <v>443</v>
      </c>
      <c r="E14" s="84" t="s">
        <v>45</v>
      </c>
      <c r="F14" s="84" t="s">
        <v>46</v>
      </c>
      <c r="G14" s="84" t="s">
        <v>47</v>
      </c>
      <c r="H14" s="84" t="s">
        <v>75</v>
      </c>
      <c r="I14" s="84" t="s">
        <v>48</v>
      </c>
      <c r="J14" s="84" t="s">
        <v>141</v>
      </c>
      <c r="K14" s="84" t="s">
        <v>49</v>
      </c>
      <c r="L14" s="84" t="s">
        <v>337</v>
      </c>
    </row>
    <row r="15" spans="1:19">
      <c r="A15" s="106" t="s">
        <v>331</v>
      </c>
      <c r="B15" s="93" t="s">
        <v>334</v>
      </c>
      <c r="C15" s="166">
        <v>120</v>
      </c>
      <c r="D15" s="31">
        <v>119</v>
      </c>
      <c r="E15" s="31">
        <v>118</v>
      </c>
      <c r="F15" s="31">
        <v>118</v>
      </c>
      <c r="G15" s="31">
        <v>117</v>
      </c>
      <c r="H15" s="31">
        <v>115</v>
      </c>
      <c r="I15" s="31">
        <v>112</v>
      </c>
      <c r="J15" s="31">
        <v>111</v>
      </c>
      <c r="K15" s="31">
        <v>111</v>
      </c>
      <c r="L15" s="31">
        <v>120</v>
      </c>
      <c r="M15" s="45"/>
      <c r="N15" s="43"/>
      <c r="O15" s="12"/>
      <c r="P15" s="37"/>
      <c r="Q15" s="43"/>
      <c r="R15" s="31"/>
      <c r="S15" s="45"/>
    </row>
    <row r="16" spans="1:19">
      <c r="A16" s="106" t="s">
        <v>332</v>
      </c>
      <c r="B16" s="93" t="s">
        <v>335</v>
      </c>
      <c r="C16" s="169">
        <v>274</v>
      </c>
      <c r="D16" s="34">
        <v>267</v>
      </c>
      <c r="E16" s="34">
        <v>252</v>
      </c>
      <c r="F16" s="34">
        <v>244</v>
      </c>
      <c r="G16" s="34">
        <v>231</v>
      </c>
      <c r="H16" s="34">
        <v>216</v>
      </c>
      <c r="I16" s="34">
        <v>191</v>
      </c>
      <c r="J16" s="34">
        <v>180</v>
      </c>
      <c r="K16" s="34">
        <v>177</v>
      </c>
      <c r="L16" s="34">
        <v>105</v>
      </c>
      <c r="M16" s="45"/>
      <c r="N16" s="43"/>
      <c r="O16" s="12"/>
      <c r="P16" s="37"/>
      <c r="Q16" s="43"/>
      <c r="R16" s="31"/>
      <c r="S16" s="45"/>
    </row>
    <row r="17" spans="1:19" s="15" customFormat="1">
      <c r="A17" s="105" t="s">
        <v>333</v>
      </c>
      <c r="B17" s="94" t="s">
        <v>336</v>
      </c>
      <c r="C17" s="168">
        <v>394</v>
      </c>
      <c r="D17" s="33">
        <f t="shared" ref="D17:L17" si="1">+D15+D16</f>
        <v>386</v>
      </c>
      <c r="E17" s="33">
        <f t="shared" ref="E17" si="2">+E15+E16</f>
        <v>370</v>
      </c>
      <c r="F17" s="33">
        <f t="shared" si="1"/>
        <v>362</v>
      </c>
      <c r="G17" s="33">
        <f t="shared" si="1"/>
        <v>348</v>
      </c>
      <c r="H17" s="33">
        <f t="shared" si="1"/>
        <v>331</v>
      </c>
      <c r="I17" s="33">
        <f t="shared" si="1"/>
        <v>303</v>
      </c>
      <c r="J17" s="33">
        <f t="shared" si="1"/>
        <v>291</v>
      </c>
      <c r="K17" s="33">
        <f t="shared" si="1"/>
        <v>288</v>
      </c>
      <c r="L17" s="33">
        <f t="shared" si="1"/>
        <v>225</v>
      </c>
      <c r="M17" s="46"/>
      <c r="N17" s="65"/>
      <c r="O17" s="14"/>
      <c r="P17" s="38"/>
      <c r="Q17" s="65"/>
      <c r="R17" s="33"/>
      <c r="S17" s="46"/>
    </row>
    <row r="18" spans="1:19">
      <c r="A18" s="68"/>
      <c r="B18" s="54"/>
      <c r="C18" s="166"/>
      <c r="D18" s="31"/>
      <c r="E18" s="31"/>
      <c r="F18" s="31"/>
      <c r="G18" s="31"/>
      <c r="H18" s="31"/>
      <c r="I18" s="31"/>
      <c r="J18" s="31"/>
      <c r="K18" s="31"/>
      <c r="L18" s="31"/>
    </row>
    <row r="19" spans="1:19">
      <c r="A19" s="68"/>
      <c r="B19" s="54"/>
      <c r="C19" s="166"/>
      <c r="D19" s="31"/>
      <c r="E19" s="31"/>
      <c r="F19" s="31"/>
      <c r="G19" s="31"/>
      <c r="H19" s="31"/>
      <c r="I19" s="31"/>
      <c r="J19" s="31"/>
      <c r="K19" s="31"/>
      <c r="L19" s="31"/>
    </row>
    <row r="20" spans="1:19">
      <c r="A20" s="69" t="s">
        <v>309</v>
      </c>
      <c r="B20" s="69" t="s">
        <v>310</v>
      </c>
      <c r="C20" s="166"/>
      <c r="D20" s="31"/>
      <c r="E20" s="31"/>
      <c r="F20" s="31"/>
      <c r="G20" s="31"/>
      <c r="H20" s="31"/>
      <c r="I20" s="31"/>
      <c r="J20" s="31"/>
      <c r="K20" s="31"/>
      <c r="L20" s="31"/>
    </row>
    <row r="21" spans="1:19" ht="28.5" customHeight="1">
      <c r="A21" s="103" t="s">
        <v>339</v>
      </c>
      <c r="B21" s="103" t="s">
        <v>338</v>
      </c>
      <c r="C21" s="186" t="s">
        <v>444</v>
      </c>
      <c r="D21" s="193" t="s">
        <v>443</v>
      </c>
      <c r="E21" s="84" t="s">
        <v>45</v>
      </c>
      <c r="F21" s="84" t="s">
        <v>46</v>
      </c>
      <c r="G21" s="84" t="s">
        <v>47</v>
      </c>
      <c r="H21" s="84" t="s">
        <v>75</v>
      </c>
      <c r="I21" s="84" t="s">
        <v>48</v>
      </c>
      <c r="J21" s="84" t="s">
        <v>141</v>
      </c>
      <c r="K21" s="84" t="s">
        <v>49</v>
      </c>
      <c r="L21" s="84" t="s">
        <v>337</v>
      </c>
    </row>
    <row r="22" spans="1:19">
      <c r="A22" s="106" t="s">
        <v>331</v>
      </c>
      <c r="B22" s="93" t="s">
        <v>334</v>
      </c>
      <c r="C22" s="166">
        <v>1</v>
      </c>
      <c r="D22" s="31">
        <v>0</v>
      </c>
      <c r="E22" s="31">
        <v>0</v>
      </c>
      <c r="F22" s="31">
        <v>0</v>
      </c>
      <c r="G22" s="31">
        <v>5</v>
      </c>
      <c r="H22" s="31">
        <v>3</v>
      </c>
      <c r="I22" s="31">
        <v>1</v>
      </c>
      <c r="J22" s="31">
        <v>0</v>
      </c>
      <c r="K22" s="31">
        <v>5</v>
      </c>
      <c r="L22" s="31">
        <v>6</v>
      </c>
      <c r="M22" s="45"/>
      <c r="N22" s="43"/>
      <c r="O22" s="12"/>
      <c r="P22" s="37"/>
      <c r="Q22" s="43"/>
      <c r="R22" s="31"/>
      <c r="S22" s="45"/>
    </row>
    <row r="23" spans="1:19">
      <c r="A23" s="106" t="s">
        <v>332</v>
      </c>
      <c r="B23" s="93" t="s">
        <v>335</v>
      </c>
      <c r="C23" s="169">
        <v>49</v>
      </c>
      <c r="D23" s="34">
        <v>42</v>
      </c>
      <c r="E23" s="34">
        <v>25</v>
      </c>
      <c r="F23" s="34">
        <v>16</v>
      </c>
      <c r="G23" s="34">
        <v>56</v>
      </c>
      <c r="H23" s="34">
        <v>41</v>
      </c>
      <c r="I23" s="34">
        <v>15</v>
      </c>
      <c r="J23" s="34">
        <v>3</v>
      </c>
      <c r="K23" s="34">
        <v>33</v>
      </c>
      <c r="L23" s="34">
        <v>24</v>
      </c>
      <c r="M23" s="45"/>
      <c r="N23" s="43"/>
      <c r="O23" s="12"/>
      <c r="P23" s="37"/>
      <c r="Q23" s="43"/>
      <c r="R23" s="31"/>
      <c r="S23" s="45"/>
    </row>
    <row r="24" spans="1:19" s="15" customFormat="1">
      <c r="A24" s="105" t="s">
        <v>333</v>
      </c>
      <c r="B24" s="94" t="s">
        <v>336</v>
      </c>
      <c r="C24" s="168">
        <v>50</v>
      </c>
      <c r="D24" s="33">
        <f>+D22+D23</f>
        <v>42</v>
      </c>
      <c r="E24" s="33">
        <f>+E22+E23</f>
        <v>25</v>
      </c>
      <c r="F24" s="33">
        <f t="shared" ref="F24:L24" si="3">+F22+F23</f>
        <v>16</v>
      </c>
      <c r="G24" s="33">
        <f t="shared" si="3"/>
        <v>61</v>
      </c>
      <c r="H24" s="33">
        <f t="shared" si="3"/>
        <v>44</v>
      </c>
      <c r="I24" s="33">
        <f t="shared" si="3"/>
        <v>16</v>
      </c>
      <c r="J24" s="33">
        <f t="shared" si="3"/>
        <v>3</v>
      </c>
      <c r="K24" s="33">
        <f t="shared" si="3"/>
        <v>38</v>
      </c>
      <c r="L24" s="33">
        <f t="shared" si="3"/>
        <v>30</v>
      </c>
      <c r="M24" s="46"/>
      <c r="N24" s="65"/>
      <c r="O24" s="14"/>
      <c r="P24" s="38"/>
      <c r="Q24" s="65"/>
      <c r="R24" s="33"/>
      <c r="S24" s="46"/>
    </row>
    <row r="25" spans="1:19">
      <c r="D25" s="3"/>
      <c r="E25" s="3"/>
      <c r="F25" s="3"/>
      <c r="G25" s="3"/>
      <c r="H25" s="3"/>
      <c r="I25" s="3"/>
      <c r="J25" s="3"/>
      <c r="K25" s="3"/>
      <c r="L25" s="3"/>
      <c r="M25" s="3"/>
    </row>
    <row r="26" spans="1:19">
      <c r="D26" s="70"/>
      <c r="E26" s="70"/>
      <c r="F26" s="3"/>
      <c r="G26" s="3"/>
      <c r="H26" s="3"/>
      <c r="I26" s="3"/>
      <c r="J26" s="3"/>
      <c r="K26" s="3"/>
      <c r="L26" s="3"/>
      <c r="M26" s="3"/>
      <c r="N26" s="3"/>
    </row>
    <row r="28" spans="1:19">
      <c r="C28" s="70"/>
    </row>
    <row r="29" spans="1:19">
      <c r="B29" s="1"/>
      <c r="C29" s="1"/>
      <c r="D29" s="41"/>
      <c r="E29" s="41"/>
    </row>
    <row r="31" spans="1:19">
      <c r="B31" s="70"/>
      <c r="C31" s="70"/>
    </row>
    <row r="32" spans="1:19">
      <c r="B32" s="70"/>
      <c r="C32" s="70"/>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worksheet>
</file>

<file path=xl/worksheets/sheet2.xml><?xml version="1.0" encoding="utf-8"?>
<worksheet xmlns="http://schemas.openxmlformats.org/spreadsheetml/2006/main" xmlns:r="http://schemas.openxmlformats.org/officeDocument/2006/relationships">
  <sheetPr>
    <tabColor rgb="FF92D050"/>
    <pageSetUpPr fitToPage="1"/>
  </sheetPr>
  <dimension ref="A1:T59"/>
  <sheetViews>
    <sheetView showGridLines="0" zoomScale="85" zoomScaleNormal="85" zoomScaleSheetLayoutView="85" workbookViewId="0"/>
  </sheetViews>
  <sheetFormatPr defaultRowHeight="14.25" outlineLevelCol="1"/>
  <cols>
    <col min="1" max="1" width="41" style="1" customWidth="1" outlineLevel="1"/>
    <col min="2" max="2" width="35.125" style="79" customWidth="1"/>
    <col min="3" max="3" width="9.75" style="79" customWidth="1"/>
    <col min="4" max="11" width="9.75" style="1" customWidth="1"/>
    <col min="12" max="12" width="1.625" style="1" customWidth="1"/>
    <col min="13" max="14" width="9.875" style="1" customWidth="1"/>
    <col min="15" max="15" width="1.625" style="1" customWidth="1"/>
    <col min="16" max="17" width="9.75" style="1" customWidth="1"/>
    <col min="18" max="18" width="9" style="1"/>
    <col min="19" max="19" width="10.5" style="1" customWidth="1"/>
    <col min="20" max="16384" width="9" style="1"/>
  </cols>
  <sheetData>
    <row r="1" spans="1:20">
      <c r="A1" s="24" t="s">
        <v>228</v>
      </c>
      <c r="B1" s="24" t="s">
        <v>229</v>
      </c>
      <c r="C1" s="24"/>
    </row>
    <row r="2" spans="1:20">
      <c r="D2" s="41"/>
      <c r="H2" s="41"/>
      <c r="M2" s="161"/>
      <c r="N2" s="171"/>
    </row>
    <row r="3" spans="1:20" ht="26.25">
      <c r="A3" s="254" t="s">
        <v>231</v>
      </c>
      <c r="B3" s="254" t="s">
        <v>230</v>
      </c>
      <c r="C3" s="69"/>
      <c r="M3" s="257"/>
      <c r="N3" s="257"/>
      <c r="S3" s="224" t="s">
        <v>446</v>
      </c>
      <c r="T3" s="216"/>
    </row>
    <row r="4" spans="1:20" ht="27" customHeight="1">
      <c r="A4" s="95" t="s">
        <v>1</v>
      </c>
      <c r="B4" s="95" t="s">
        <v>0</v>
      </c>
      <c r="C4" s="186" t="s">
        <v>444</v>
      </c>
      <c r="D4" s="84" t="s">
        <v>443</v>
      </c>
      <c r="E4" s="84" t="s">
        <v>45</v>
      </c>
      <c r="F4" s="84" t="s">
        <v>46</v>
      </c>
      <c r="G4" s="84" t="s">
        <v>47</v>
      </c>
      <c r="H4" s="84" t="s">
        <v>75</v>
      </c>
      <c r="I4" s="84" t="s">
        <v>48</v>
      </c>
      <c r="J4" s="84" t="s">
        <v>141</v>
      </c>
      <c r="K4" s="84" t="s">
        <v>49</v>
      </c>
      <c r="L4" s="80"/>
      <c r="M4" s="255" t="s">
        <v>429</v>
      </c>
      <c r="N4" s="256"/>
      <c r="S4" s="186" t="s">
        <v>47</v>
      </c>
    </row>
    <row r="5" spans="1:20">
      <c r="A5" s="97"/>
      <c r="B5" s="81"/>
      <c r="C5" s="25"/>
      <c r="D5" s="25"/>
      <c r="E5" s="25"/>
      <c r="F5" s="25"/>
      <c r="G5" s="25"/>
      <c r="H5" s="25"/>
      <c r="I5" s="25"/>
      <c r="J5" s="25"/>
      <c r="K5" s="25"/>
      <c r="M5" s="96"/>
      <c r="N5" s="96"/>
      <c r="S5" s="25"/>
    </row>
    <row r="6" spans="1:20">
      <c r="A6" s="99" t="s">
        <v>23</v>
      </c>
      <c r="B6" s="93" t="s">
        <v>2</v>
      </c>
      <c r="C6" s="161">
        <v>1692151</v>
      </c>
      <c r="D6" s="12">
        <v>1208656</v>
      </c>
      <c r="E6" s="12">
        <v>765889</v>
      </c>
      <c r="F6" s="12">
        <v>367712</v>
      </c>
      <c r="G6" s="161">
        <v>1376609</v>
      </c>
      <c r="H6" s="12">
        <v>1011020</v>
      </c>
      <c r="I6" s="12">
        <v>668615</v>
      </c>
      <c r="J6" s="12">
        <v>333576</v>
      </c>
      <c r="K6" s="12">
        <v>1274163</v>
      </c>
      <c r="M6" s="161">
        <f>+C6-G6</f>
        <v>315542</v>
      </c>
      <c r="N6" s="171">
        <f>IF(ISERROR(M6/G6),0,M6/G6)</f>
        <v>0.22921686550066142</v>
      </c>
      <c r="S6" s="161">
        <v>1376609</v>
      </c>
    </row>
    <row r="7" spans="1:20">
      <c r="A7" s="99" t="s">
        <v>24</v>
      </c>
      <c r="B7" s="93" t="s">
        <v>3</v>
      </c>
      <c r="C7" s="20">
        <v>-858140</v>
      </c>
      <c r="D7" s="20">
        <v>-610437</v>
      </c>
      <c r="E7" s="20">
        <v>-396110</v>
      </c>
      <c r="F7" s="20">
        <v>-196572</v>
      </c>
      <c r="G7" s="20">
        <v>-772291</v>
      </c>
      <c r="H7" s="20">
        <v>-578476</v>
      </c>
      <c r="I7" s="20">
        <v>-395401</v>
      </c>
      <c r="J7" s="20">
        <v>-206377</v>
      </c>
      <c r="K7" s="20">
        <v>-812195</v>
      </c>
      <c r="M7" s="20">
        <f>+C7-G7</f>
        <v>-85849</v>
      </c>
      <c r="N7" s="217">
        <f>IF(ISERROR(M7/G7),0,M7/G7)</f>
        <v>0.11116146633846569</v>
      </c>
      <c r="S7" s="20">
        <v>-772291</v>
      </c>
    </row>
    <row r="8" spans="1:20" s="15" customFormat="1">
      <c r="A8" s="100" t="s">
        <v>25</v>
      </c>
      <c r="B8" s="94" t="s">
        <v>4</v>
      </c>
      <c r="C8" s="163">
        <v>834011</v>
      </c>
      <c r="D8" s="14">
        <v>598219</v>
      </c>
      <c r="E8" s="14">
        <v>369779</v>
      </c>
      <c r="F8" s="14">
        <v>171140</v>
      </c>
      <c r="G8" s="163">
        <v>604318</v>
      </c>
      <c r="H8" s="14">
        <v>432544</v>
      </c>
      <c r="I8" s="14">
        <v>273214</v>
      </c>
      <c r="J8" s="14">
        <v>127199</v>
      </c>
      <c r="K8" s="14">
        <v>461968</v>
      </c>
      <c r="M8" s="163">
        <f>+C8-G8</f>
        <v>229693</v>
      </c>
      <c r="N8" s="172">
        <f>IF(ISERROR(M8/G8),0,M8/G8)</f>
        <v>0.38008631217339217</v>
      </c>
      <c r="S8" s="163">
        <v>604318</v>
      </c>
      <c r="T8" s="1"/>
    </row>
    <row r="9" spans="1:20">
      <c r="A9" s="99"/>
      <c r="B9" s="93"/>
      <c r="C9" s="161"/>
      <c r="D9" s="12"/>
      <c r="E9" s="12"/>
      <c r="F9" s="12"/>
      <c r="G9" s="161"/>
      <c r="H9" s="12"/>
      <c r="I9" s="12"/>
      <c r="J9" s="12"/>
      <c r="K9" s="12"/>
      <c r="M9" s="161"/>
      <c r="N9" s="171"/>
      <c r="S9" s="161"/>
    </row>
    <row r="10" spans="1:20">
      <c r="A10" s="99" t="s">
        <v>26</v>
      </c>
      <c r="B10" s="93" t="s">
        <v>5</v>
      </c>
      <c r="C10" s="161">
        <v>310857</v>
      </c>
      <c r="D10" s="12">
        <v>229961</v>
      </c>
      <c r="E10" s="12">
        <v>150273</v>
      </c>
      <c r="F10" s="12">
        <v>72144</v>
      </c>
      <c r="G10" s="161">
        <v>305736</v>
      </c>
      <c r="H10" s="12">
        <v>227596</v>
      </c>
      <c r="I10" s="12">
        <v>148215</v>
      </c>
      <c r="J10" s="12">
        <v>71034</v>
      </c>
      <c r="K10" s="12">
        <v>281884</v>
      </c>
      <c r="M10" s="161">
        <f>+C10-G10</f>
        <v>5121</v>
      </c>
      <c r="N10" s="171">
        <f>IF(ISERROR(M10/G10),0,M10/G10)</f>
        <v>1.6749744877933903E-2</v>
      </c>
      <c r="S10" s="161">
        <v>305736</v>
      </c>
    </row>
    <row r="11" spans="1:20">
      <c r="A11" s="99" t="s">
        <v>27</v>
      </c>
      <c r="B11" s="93" t="s">
        <v>6</v>
      </c>
      <c r="C11" s="20">
        <v>-40960</v>
      </c>
      <c r="D11" s="20">
        <v>-28458</v>
      </c>
      <c r="E11" s="20">
        <v>-18021</v>
      </c>
      <c r="F11" s="20">
        <v>-8083</v>
      </c>
      <c r="G11" s="20">
        <v>-34209</v>
      </c>
      <c r="H11" s="20">
        <v>-25512</v>
      </c>
      <c r="I11" s="20">
        <v>-16476</v>
      </c>
      <c r="J11" s="20">
        <v>-8115</v>
      </c>
      <c r="K11" s="20">
        <v>-33514</v>
      </c>
      <c r="M11" s="20">
        <f>+C11-G11</f>
        <v>-6751</v>
      </c>
      <c r="N11" s="217">
        <f>IF(ISERROR(M11/G11),0,M11/G11)</f>
        <v>0.19734572773246806</v>
      </c>
      <c r="S11" s="20">
        <v>-34209</v>
      </c>
    </row>
    <row r="12" spans="1:20" s="15" customFormat="1">
      <c r="A12" s="100" t="s">
        <v>28</v>
      </c>
      <c r="B12" s="94" t="s">
        <v>7</v>
      </c>
      <c r="C12" s="163">
        <v>269897</v>
      </c>
      <c r="D12" s="14">
        <v>201503</v>
      </c>
      <c r="E12" s="14">
        <v>132252</v>
      </c>
      <c r="F12" s="14">
        <v>64061</v>
      </c>
      <c r="G12" s="163">
        <v>271527</v>
      </c>
      <c r="H12" s="14">
        <v>202084</v>
      </c>
      <c r="I12" s="14">
        <v>131739</v>
      </c>
      <c r="J12" s="14">
        <v>62919</v>
      </c>
      <c r="K12" s="14">
        <v>248370</v>
      </c>
      <c r="M12" s="163">
        <f>+C12-G12</f>
        <v>-1630</v>
      </c>
      <c r="N12" s="172">
        <f>IF(ISERROR(M12/G12),0,M12/G12)</f>
        <v>-6.0030862492496144E-3</v>
      </c>
      <c r="S12" s="163">
        <v>271527</v>
      </c>
      <c r="T12" s="1"/>
    </row>
    <row r="13" spans="1:20">
      <c r="A13" s="99"/>
      <c r="B13" s="93"/>
      <c r="C13" s="161"/>
      <c r="D13" s="12"/>
      <c r="E13" s="12"/>
      <c r="F13" s="12"/>
      <c r="G13" s="161"/>
      <c r="H13" s="12"/>
      <c r="I13" s="12"/>
      <c r="J13" s="12"/>
      <c r="K13" s="12"/>
      <c r="M13" s="161"/>
      <c r="N13" s="171"/>
      <c r="S13" s="161"/>
    </row>
    <row r="14" spans="1:20">
      <c r="A14" s="99" t="s">
        <v>29</v>
      </c>
      <c r="B14" s="93" t="s">
        <v>8</v>
      </c>
      <c r="C14" s="161">
        <v>3554</v>
      </c>
      <c r="D14" s="12">
        <v>3554</v>
      </c>
      <c r="E14" s="12">
        <v>3554</v>
      </c>
      <c r="F14" s="12">
        <v>0</v>
      </c>
      <c r="G14" s="161">
        <v>3147</v>
      </c>
      <c r="H14" s="12">
        <v>3147</v>
      </c>
      <c r="I14" s="12">
        <v>3147</v>
      </c>
      <c r="J14" s="12">
        <v>66</v>
      </c>
      <c r="K14" s="12">
        <v>3525</v>
      </c>
      <c r="M14" s="161">
        <f t="shared" ref="M14:M27" si="0">+C14-G14</f>
        <v>407</v>
      </c>
      <c r="N14" s="171">
        <f t="shared" ref="N14:N27" si="1">IF(ISERROR(M14/G14),0,M14/G14)</f>
        <v>0.12932952017794724</v>
      </c>
      <c r="S14" s="161">
        <v>3147</v>
      </c>
    </row>
    <row r="15" spans="1:20">
      <c r="A15" s="99" t="s">
        <v>30</v>
      </c>
      <c r="B15" s="93" t="s">
        <v>9</v>
      </c>
      <c r="C15" s="161">
        <v>101852</v>
      </c>
      <c r="D15" s="12">
        <v>71635</v>
      </c>
      <c r="E15" s="12">
        <v>53967</v>
      </c>
      <c r="F15" s="12">
        <v>38247</v>
      </c>
      <c r="G15" s="161">
        <v>143539</v>
      </c>
      <c r="H15" s="12">
        <v>98642</v>
      </c>
      <c r="I15" s="12">
        <v>52529</v>
      </c>
      <c r="J15" s="12">
        <v>29296</v>
      </c>
      <c r="K15" s="12">
        <v>203450</v>
      </c>
      <c r="M15" s="161">
        <f t="shared" si="0"/>
        <v>-41687</v>
      </c>
      <c r="N15" s="171">
        <f t="shared" si="1"/>
        <v>-0.290422811918712</v>
      </c>
      <c r="S15" s="161">
        <v>143539</v>
      </c>
    </row>
    <row r="16" spans="1:20">
      <c r="A16" s="99" t="s">
        <v>31</v>
      </c>
      <c r="B16" s="93" t="s">
        <v>10</v>
      </c>
      <c r="C16" s="161">
        <v>6899</v>
      </c>
      <c r="D16" s="12">
        <v>3063</v>
      </c>
      <c r="E16" s="12">
        <v>-926</v>
      </c>
      <c r="F16" s="12">
        <v>-844</v>
      </c>
      <c r="G16" s="161">
        <v>1476</v>
      </c>
      <c r="H16" s="12">
        <v>2485</v>
      </c>
      <c r="I16" s="12">
        <v>1915</v>
      </c>
      <c r="J16" s="12">
        <v>-363</v>
      </c>
      <c r="K16" s="12">
        <v>15726</v>
      </c>
      <c r="M16" s="161">
        <f t="shared" si="0"/>
        <v>5423</v>
      </c>
      <c r="N16" s="171">
        <f t="shared" si="1"/>
        <v>3.674119241192412</v>
      </c>
      <c r="S16" s="161">
        <v>1476</v>
      </c>
    </row>
    <row r="17" spans="1:20">
      <c r="A17" s="99" t="s">
        <v>32</v>
      </c>
      <c r="B17" s="93" t="s">
        <v>11</v>
      </c>
      <c r="C17" s="161">
        <v>59948</v>
      </c>
      <c r="D17" s="12">
        <v>42570</v>
      </c>
      <c r="E17" s="12">
        <v>31706</v>
      </c>
      <c r="F17" s="12">
        <v>13146</v>
      </c>
      <c r="G17" s="161">
        <v>51948</v>
      </c>
      <c r="H17" s="12">
        <v>38080</v>
      </c>
      <c r="I17" s="12">
        <v>20807</v>
      </c>
      <c r="J17" s="12">
        <v>9340</v>
      </c>
      <c r="K17" s="12">
        <v>83743</v>
      </c>
      <c r="M17" s="161">
        <f t="shared" si="0"/>
        <v>8000</v>
      </c>
      <c r="N17" s="171">
        <f t="shared" si="1"/>
        <v>0.15400015400015399</v>
      </c>
      <c r="S17" s="161">
        <v>51948</v>
      </c>
    </row>
    <row r="18" spans="1:20" ht="25.5">
      <c r="A18" s="99" t="s">
        <v>41</v>
      </c>
      <c r="B18" s="93" t="s">
        <v>12</v>
      </c>
      <c r="C18" s="161">
        <v>-163142</v>
      </c>
      <c r="D18" s="12">
        <v>-108683</v>
      </c>
      <c r="E18" s="12">
        <v>-53648</v>
      </c>
      <c r="F18" s="12">
        <v>-23149</v>
      </c>
      <c r="G18" s="161">
        <v>-134162</v>
      </c>
      <c r="H18" s="12">
        <v>-138335</v>
      </c>
      <c r="I18" s="12">
        <v>-74786</v>
      </c>
      <c r="J18" s="12">
        <v>-26161</v>
      </c>
      <c r="K18" s="12">
        <v>-106504</v>
      </c>
      <c r="M18" s="161">
        <f t="shared" si="0"/>
        <v>-28980</v>
      </c>
      <c r="N18" s="171">
        <f t="shared" si="1"/>
        <v>0.21600751330481061</v>
      </c>
      <c r="S18" s="161">
        <v>-134162</v>
      </c>
    </row>
    <row r="19" spans="1:20">
      <c r="A19" s="99" t="s">
        <v>33</v>
      </c>
      <c r="B19" s="93" t="s">
        <v>13</v>
      </c>
      <c r="C19" s="161">
        <v>-855215</v>
      </c>
      <c r="D19" s="12">
        <v>-616723</v>
      </c>
      <c r="E19" s="12">
        <v>-410049</v>
      </c>
      <c r="F19" s="12">
        <v>-194384</v>
      </c>
      <c r="G19" s="161">
        <v>-713975</v>
      </c>
      <c r="H19" s="12">
        <v>-513717</v>
      </c>
      <c r="I19" s="12">
        <v>-337157</v>
      </c>
      <c r="J19" s="12">
        <v>-167957</v>
      </c>
      <c r="K19" s="12">
        <v>-673770</v>
      </c>
      <c r="M19" s="161">
        <f t="shared" si="0"/>
        <v>-141240</v>
      </c>
      <c r="N19" s="171">
        <f t="shared" si="1"/>
        <v>0.19782205259287791</v>
      </c>
      <c r="S19" s="161">
        <v>-713975</v>
      </c>
    </row>
    <row r="20" spans="1:20">
      <c r="A20" s="99" t="s">
        <v>34</v>
      </c>
      <c r="B20" s="93" t="s">
        <v>14</v>
      </c>
      <c r="C20" s="162">
        <v>-110708</v>
      </c>
      <c r="D20" s="13">
        <v>-80655</v>
      </c>
      <c r="E20" s="13">
        <v>-54577</v>
      </c>
      <c r="F20" s="13">
        <v>-29510</v>
      </c>
      <c r="G20" s="162">
        <v>-102627</v>
      </c>
      <c r="H20" s="13">
        <v>-76842</v>
      </c>
      <c r="I20" s="13">
        <v>-52330</v>
      </c>
      <c r="J20" s="13">
        <v>-26327</v>
      </c>
      <c r="K20" s="13">
        <v>-119917</v>
      </c>
      <c r="M20" s="162">
        <f t="shared" si="0"/>
        <v>-8081</v>
      </c>
      <c r="N20" s="173">
        <f t="shared" si="1"/>
        <v>7.8741461798552043E-2</v>
      </c>
      <c r="S20" s="162">
        <v>-102627</v>
      </c>
    </row>
    <row r="21" spans="1:20" s="15" customFormat="1">
      <c r="A21" s="100" t="s">
        <v>35</v>
      </c>
      <c r="B21" s="94" t="s">
        <v>15</v>
      </c>
      <c r="C21" s="163">
        <v>147096</v>
      </c>
      <c r="D21" s="14">
        <v>114483</v>
      </c>
      <c r="E21" s="14">
        <v>72058</v>
      </c>
      <c r="F21" s="14">
        <v>38707</v>
      </c>
      <c r="G21" s="163">
        <v>125191</v>
      </c>
      <c r="H21" s="14">
        <v>48088</v>
      </c>
      <c r="I21" s="14">
        <v>19078</v>
      </c>
      <c r="J21" s="14">
        <v>8012</v>
      </c>
      <c r="K21" s="14">
        <v>116591</v>
      </c>
      <c r="M21" s="163">
        <f t="shared" si="0"/>
        <v>21905</v>
      </c>
      <c r="N21" s="172">
        <f t="shared" si="1"/>
        <v>0.17497264180332453</v>
      </c>
      <c r="S21" s="163">
        <v>125191</v>
      </c>
      <c r="T21" s="1"/>
    </row>
    <row r="22" spans="1:20" ht="25.5">
      <c r="A22" s="99" t="s">
        <v>36</v>
      </c>
      <c r="B22" s="93" t="s">
        <v>16</v>
      </c>
      <c r="C22" s="162">
        <v>2470</v>
      </c>
      <c r="D22" s="13">
        <v>2501</v>
      </c>
      <c r="E22" s="13">
        <v>2009</v>
      </c>
      <c r="F22" s="13">
        <v>925</v>
      </c>
      <c r="G22" s="162">
        <v>1674</v>
      </c>
      <c r="H22" s="13">
        <v>697</v>
      </c>
      <c r="I22" s="13">
        <v>208</v>
      </c>
      <c r="J22" s="13">
        <v>28</v>
      </c>
      <c r="K22" s="13">
        <v>-26</v>
      </c>
      <c r="M22" s="162">
        <f t="shared" si="0"/>
        <v>796</v>
      </c>
      <c r="N22" s="173">
        <f t="shared" si="1"/>
        <v>0.47550776583034648</v>
      </c>
      <c r="S22" s="162">
        <v>1674</v>
      </c>
    </row>
    <row r="23" spans="1:20" s="15" customFormat="1">
      <c r="A23" s="100" t="s">
        <v>37</v>
      </c>
      <c r="B23" s="94" t="s">
        <v>17</v>
      </c>
      <c r="C23" s="163">
        <v>149566</v>
      </c>
      <c r="D23" s="14">
        <v>116984</v>
      </c>
      <c r="E23" s="14">
        <v>74067</v>
      </c>
      <c r="F23" s="14">
        <v>39632</v>
      </c>
      <c r="G23" s="163">
        <v>126865</v>
      </c>
      <c r="H23" s="14">
        <v>48785</v>
      </c>
      <c r="I23" s="14">
        <v>19286</v>
      </c>
      <c r="J23" s="14">
        <v>8040</v>
      </c>
      <c r="K23" s="14">
        <v>116565</v>
      </c>
      <c r="M23" s="163">
        <f t="shared" si="0"/>
        <v>22701</v>
      </c>
      <c r="N23" s="172">
        <f t="shared" si="1"/>
        <v>0.17893824143774878</v>
      </c>
      <c r="S23" s="163">
        <v>126865</v>
      </c>
      <c r="T23" s="1"/>
    </row>
    <row r="24" spans="1:20" ht="15" thickBot="1">
      <c r="A24" s="99" t="s">
        <v>38</v>
      </c>
      <c r="B24" s="93" t="s">
        <v>18</v>
      </c>
      <c r="C24" s="164">
        <v>-21469</v>
      </c>
      <c r="D24" s="16">
        <v>-16102</v>
      </c>
      <c r="E24" s="16">
        <v>-13785</v>
      </c>
      <c r="F24" s="16">
        <v>-5803</v>
      </c>
      <c r="G24" s="164">
        <v>-14524</v>
      </c>
      <c r="H24" s="16">
        <v>-2481</v>
      </c>
      <c r="I24" s="16">
        <v>4009</v>
      </c>
      <c r="J24" s="16">
        <v>1637</v>
      </c>
      <c r="K24" s="16">
        <v>-15922</v>
      </c>
      <c r="M24" s="164">
        <f t="shared" si="0"/>
        <v>-6945</v>
      </c>
      <c r="N24" s="174">
        <f t="shared" si="1"/>
        <v>0.47817405673368218</v>
      </c>
      <c r="S24" s="164">
        <v>-14524</v>
      </c>
    </row>
    <row r="25" spans="1:20" s="15" customFormat="1" ht="15" thickTop="1">
      <c r="A25" s="100" t="s">
        <v>39</v>
      </c>
      <c r="B25" s="94" t="s">
        <v>19</v>
      </c>
      <c r="C25" s="163">
        <v>128097</v>
      </c>
      <c r="D25" s="14">
        <v>100882</v>
      </c>
      <c r="E25" s="14">
        <v>60282</v>
      </c>
      <c r="F25" s="14">
        <v>33829</v>
      </c>
      <c r="G25" s="163">
        <v>112341</v>
      </c>
      <c r="H25" s="14">
        <v>46304</v>
      </c>
      <c r="I25" s="14">
        <v>23295</v>
      </c>
      <c r="J25" s="14">
        <v>9677</v>
      </c>
      <c r="K25" s="14">
        <v>100643</v>
      </c>
      <c r="M25" s="163">
        <f t="shared" si="0"/>
        <v>15756</v>
      </c>
      <c r="N25" s="172">
        <f t="shared" si="1"/>
        <v>0.14025155553181831</v>
      </c>
      <c r="S25" s="163">
        <v>112341</v>
      </c>
      <c r="T25" s="1"/>
    </row>
    <row r="26" spans="1:20" ht="25.5">
      <c r="A26" s="99" t="s">
        <v>40</v>
      </c>
      <c r="B26" s="93" t="s">
        <v>20</v>
      </c>
      <c r="C26" s="161">
        <v>128097</v>
      </c>
      <c r="D26" s="12">
        <v>100882</v>
      </c>
      <c r="E26" s="12">
        <v>60282</v>
      </c>
      <c r="F26" s="12">
        <v>33829</v>
      </c>
      <c r="G26" s="161">
        <v>112341</v>
      </c>
      <c r="H26" s="12">
        <v>46304</v>
      </c>
      <c r="I26" s="12">
        <v>23295</v>
      </c>
      <c r="J26" s="12">
        <v>9677</v>
      </c>
      <c r="K26" s="12">
        <v>100643</v>
      </c>
      <c r="M26" s="161">
        <f t="shared" si="0"/>
        <v>15756</v>
      </c>
      <c r="N26" s="171">
        <f t="shared" si="1"/>
        <v>0.14025155553181831</v>
      </c>
      <c r="S26" s="161">
        <v>112341</v>
      </c>
    </row>
    <row r="27" spans="1:20" s="15" customFormat="1" ht="25.5">
      <c r="A27" s="100" t="s">
        <v>42</v>
      </c>
      <c r="B27" s="94" t="s">
        <v>314</v>
      </c>
      <c r="C27" s="17">
        <f>C26*1000/43136764</f>
        <v>2.9695551571740522</v>
      </c>
      <c r="D27" s="17">
        <f>D26*1000/43136764</f>
        <v>2.3386547957097572</v>
      </c>
      <c r="E27" s="17">
        <f t="shared" ref="E27:K27" si="2">E26*1000/43136764</f>
        <v>1.3974622667569594</v>
      </c>
      <c r="F27" s="17">
        <f t="shared" si="2"/>
        <v>0.78422665177202444</v>
      </c>
      <c r="G27" s="17">
        <f t="shared" si="2"/>
        <v>2.6042982732779865</v>
      </c>
      <c r="H27" s="17">
        <f t="shared" si="2"/>
        <v>1.0734231246460675</v>
      </c>
      <c r="I27" s="17">
        <f t="shared" si="2"/>
        <v>0.54002660004816305</v>
      </c>
      <c r="J27" s="17">
        <f t="shared" si="2"/>
        <v>0.22433300745507939</v>
      </c>
      <c r="K27" s="17">
        <f t="shared" si="2"/>
        <v>2.3331142781132121</v>
      </c>
      <c r="M27" s="17">
        <f t="shared" si="0"/>
        <v>0.3652568838960657</v>
      </c>
      <c r="N27" s="172">
        <f t="shared" si="1"/>
        <v>0.14025155553181817</v>
      </c>
      <c r="S27" s="17">
        <v>2.6042982732779865</v>
      </c>
      <c r="T27" s="1"/>
    </row>
    <row r="28" spans="1:20">
      <c r="A28" s="18"/>
      <c r="C28" s="55"/>
      <c r="D28" s="55"/>
      <c r="E28" s="55"/>
      <c r="F28" s="55"/>
      <c r="G28" s="55"/>
      <c r="H28" s="55"/>
      <c r="I28" s="55"/>
      <c r="J28" s="55"/>
      <c r="K28" s="55"/>
    </row>
    <row r="29" spans="1:20">
      <c r="C29" s="1"/>
    </row>
    <row r="30" spans="1:20" ht="15">
      <c r="A30" s="11" t="s">
        <v>232</v>
      </c>
      <c r="B30" s="67" t="s">
        <v>233</v>
      </c>
      <c r="C30" s="1"/>
      <c r="M30" s="257" t="s">
        <v>430</v>
      </c>
      <c r="N30" s="257"/>
      <c r="O30" s="112"/>
      <c r="P30" s="257" t="s">
        <v>442</v>
      </c>
      <c r="Q30" s="257"/>
    </row>
    <row r="31" spans="1:20" ht="27" customHeight="1">
      <c r="A31" s="95" t="s">
        <v>1</v>
      </c>
      <c r="B31" s="95" t="s">
        <v>0</v>
      </c>
      <c r="C31" s="186" t="s">
        <v>444</v>
      </c>
      <c r="D31" s="84" t="s">
        <v>443</v>
      </c>
      <c r="E31" s="84" t="s">
        <v>45</v>
      </c>
      <c r="F31" s="84" t="s">
        <v>46</v>
      </c>
      <c r="G31" s="84" t="s">
        <v>47</v>
      </c>
      <c r="H31" s="84" t="s">
        <v>75</v>
      </c>
      <c r="I31" s="84" t="s">
        <v>48</v>
      </c>
      <c r="J31" s="84" t="s">
        <v>141</v>
      </c>
      <c r="K31" s="84" t="s">
        <v>49</v>
      </c>
      <c r="M31" s="255" t="s">
        <v>429</v>
      </c>
      <c r="N31" s="256"/>
      <c r="P31" s="255" t="s">
        <v>431</v>
      </c>
      <c r="Q31" s="256"/>
    </row>
    <row r="32" spans="1:20">
      <c r="A32" s="97"/>
      <c r="B32" s="98"/>
      <c r="C32" s="25"/>
      <c r="D32" s="25"/>
      <c r="E32" s="25"/>
      <c r="F32" s="25"/>
      <c r="G32" s="25"/>
      <c r="H32" s="25"/>
      <c r="I32" s="25"/>
      <c r="J32" s="25"/>
      <c r="K32" s="25"/>
      <c r="M32" s="96"/>
      <c r="N32" s="96"/>
      <c r="P32" s="96"/>
      <c r="Q32" s="96"/>
    </row>
    <row r="33" spans="1:18">
      <c r="A33" s="99" t="s">
        <v>23</v>
      </c>
      <c r="B33" s="93" t="s">
        <v>2</v>
      </c>
      <c r="C33" s="161">
        <f t="shared" ref="C33:D33" si="3">+C6-D6</f>
        <v>483495</v>
      </c>
      <c r="D33" s="161">
        <f t="shared" si="3"/>
        <v>442767</v>
      </c>
      <c r="E33" s="12">
        <f>+E6-F6</f>
        <v>398177</v>
      </c>
      <c r="F33" s="12">
        <f>+F6</f>
        <v>367712</v>
      </c>
      <c r="G33" s="161">
        <f>+G6-H6</f>
        <v>365589</v>
      </c>
      <c r="H33" s="12">
        <v>342405</v>
      </c>
      <c r="I33" s="12">
        <f>+I6-J6</f>
        <v>335039</v>
      </c>
      <c r="J33" s="12">
        <f>+J6</f>
        <v>333576</v>
      </c>
      <c r="K33" s="31" t="s">
        <v>234</v>
      </c>
      <c r="M33" s="161">
        <f>+C33-G33</f>
        <v>117906</v>
      </c>
      <c r="N33" s="171">
        <f>IF(ISERROR(M33/G33),0,M33/G33)</f>
        <v>0.32250970351952601</v>
      </c>
      <c r="P33" s="161">
        <f>+C33-D33</f>
        <v>40728</v>
      </c>
      <c r="Q33" s="171">
        <f>IF(ISERROR(P33/D33),0,P33/D33)</f>
        <v>9.1985175046920845E-2</v>
      </c>
    </row>
    <row r="34" spans="1:18">
      <c r="A34" s="99" t="s">
        <v>24</v>
      </c>
      <c r="B34" s="93" t="s">
        <v>3</v>
      </c>
      <c r="C34" s="20">
        <f t="shared" ref="C34:D34" si="4">+C7-D7</f>
        <v>-247703</v>
      </c>
      <c r="D34" s="20">
        <f t="shared" si="4"/>
        <v>-214327</v>
      </c>
      <c r="E34" s="20">
        <f>+E7-F7</f>
        <v>-199538</v>
      </c>
      <c r="F34" s="20">
        <f t="shared" ref="F34:F53" si="5">+F7</f>
        <v>-196572</v>
      </c>
      <c r="G34" s="20">
        <f t="shared" ref="G34:G53" si="6">+G7-H7</f>
        <v>-193815</v>
      </c>
      <c r="H34" s="20">
        <v>-183075</v>
      </c>
      <c r="I34" s="20">
        <f t="shared" ref="I34:I35" si="7">+I7-J7</f>
        <v>-189024</v>
      </c>
      <c r="J34" s="20">
        <f t="shared" ref="J34:J53" si="8">+J7</f>
        <v>-206377</v>
      </c>
      <c r="K34" s="32" t="s">
        <v>234</v>
      </c>
      <c r="M34" s="20">
        <f>+C34-G34</f>
        <v>-53888</v>
      </c>
      <c r="N34" s="217">
        <f>IF(ISERROR(M34/G34),0,M34/G34)</f>
        <v>0.27803833552614604</v>
      </c>
      <c r="P34" s="20">
        <f>+C34-D34</f>
        <v>-33376</v>
      </c>
      <c r="Q34" s="217">
        <f>IF(ISERROR(P34/D34),0,P34/D34)</f>
        <v>0.15572466371479096</v>
      </c>
    </row>
    <row r="35" spans="1:18" s="15" customFormat="1">
      <c r="A35" s="100" t="s">
        <v>25</v>
      </c>
      <c r="B35" s="94" t="s">
        <v>4</v>
      </c>
      <c r="C35" s="163">
        <f t="shared" ref="C35:D35" si="9">+C8-D8</f>
        <v>235792</v>
      </c>
      <c r="D35" s="163">
        <f t="shared" si="9"/>
        <v>228440</v>
      </c>
      <c r="E35" s="14">
        <f>+E8-F8</f>
        <v>198639</v>
      </c>
      <c r="F35" s="14">
        <f t="shared" si="5"/>
        <v>171140</v>
      </c>
      <c r="G35" s="163">
        <f t="shared" si="6"/>
        <v>171774</v>
      </c>
      <c r="H35" s="14">
        <v>159330</v>
      </c>
      <c r="I35" s="14">
        <f t="shared" si="7"/>
        <v>146015</v>
      </c>
      <c r="J35" s="14">
        <f t="shared" si="8"/>
        <v>127199</v>
      </c>
      <c r="K35" s="33" t="s">
        <v>234</v>
      </c>
      <c r="M35" s="163">
        <f>+C35-G35</f>
        <v>64018</v>
      </c>
      <c r="N35" s="172">
        <f>IF(ISERROR(M35/G35),0,M35/G35)</f>
        <v>0.37268736828623655</v>
      </c>
      <c r="P35" s="163">
        <f>+C35-D35</f>
        <v>7352</v>
      </c>
      <c r="Q35" s="172">
        <f>IF(ISERROR(P35/D35),0,P35/D35)</f>
        <v>3.2183505515671514E-2</v>
      </c>
      <c r="R35" s="1"/>
    </row>
    <row r="36" spans="1:18">
      <c r="A36" s="99"/>
      <c r="B36" s="93"/>
      <c r="C36" s="161"/>
      <c r="D36" s="12"/>
      <c r="E36" s="12"/>
      <c r="F36" s="12"/>
      <c r="G36" s="161"/>
      <c r="H36" s="12"/>
      <c r="I36" s="12"/>
      <c r="J36" s="12"/>
      <c r="K36" s="31"/>
      <c r="M36" s="161"/>
      <c r="N36" s="171"/>
      <c r="P36" s="161"/>
      <c r="Q36" s="171"/>
    </row>
    <row r="37" spans="1:18">
      <c r="A37" s="99" t="s">
        <v>26</v>
      </c>
      <c r="B37" s="93" t="s">
        <v>5</v>
      </c>
      <c r="C37" s="161">
        <f t="shared" ref="C37:D37" si="10">+C10-D10</f>
        <v>80896</v>
      </c>
      <c r="D37" s="161">
        <f t="shared" si="10"/>
        <v>79688</v>
      </c>
      <c r="E37" s="12">
        <f>+E10-F10</f>
        <v>78129</v>
      </c>
      <c r="F37" s="12">
        <f t="shared" si="5"/>
        <v>72144</v>
      </c>
      <c r="G37" s="161">
        <f t="shared" si="6"/>
        <v>78140</v>
      </c>
      <c r="H37" s="12">
        <v>79381</v>
      </c>
      <c r="I37" s="12">
        <f t="shared" ref="I37:I39" si="11">+I10-J10</f>
        <v>77181</v>
      </c>
      <c r="J37" s="12">
        <f t="shared" si="8"/>
        <v>71034</v>
      </c>
      <c r="K37" s="31" t="s">
        <v>234</v>
      </c>
      <c r="M37" s="161">
        <f>+C37-G37</f>
        <v>2756</v>
      </c>
      <c r="N37" s="171">
        <f>IF(ISERROR(M37/G37),0,M37/G37)</f>
        <v>3.5270028154594318E-2</v>
      </c>
      <c r="P37" s="161">
        <f>+C37-D37</f>
        <v>1208</v>
      </c>
      <c r="Q37" s="171">
        <f>IF(ISERROR(P37/D37),0,P37/D37)</f>
        <v>1.5159120570223873E-2</v>
      </c>
    </row>
    <row r="38" spans="1:18">
      <c r="A38" s="99" t="s">
        <v>27</v>
      </c>
      <c r="B38" s="93" t="s">
        <v>6</v>
      </c>
      <c r="C38" s="20">
        <f t="shared" ref="C38:D38" si="12">+C11-D11</f>
        <v>-12502</v>
      </c>
      <c r="D38" s="20">
        <f t="shared" si="12"/>
        <v>-10437</v>
      </c>
      <c r="E38" s="20">
        <f>+E11-F11</f>
        <v>-9938</v>
      </c>
      <c r="F38" s="20">
        <f t="shared" si="5"/>
        <v>-8083</v>
      </c>
      <c r="G38" s="20">
        <f t="shared" si="6"/>
        <v>-8697</v>
      </c>
      <c r="H38" s="20">
        <v>-9036</v>
      </c>
      <c r="I38" s="20">
        <f t="shared" si="11"/>
        <v>-8361</v>
      </c>
      <c r="J38" s="20">
        <f t="shared" si="8"/>
        <v>-8115</v>
      </c>
      <c r="K38" s="32" t="s">
        <v>234</v>
      </c>
      <c r="M38" s="20">
        <f>+C38-G38</f>
        <v>-3805</v>
      </c>
      <c r="N38" s="217">
        <f>IF(ISERROR(M38/G38),0,M38/G38)</f>
        <v>0.43750718638611014</v>
      </c>
      <c r="P38" s="20">
        <f>+C38-D38</f>
        <v>-2065</v>
      </c>
      <c r="Q38" s="217">
        <f>IF(ISERROR(P38/D38),0,P38/D38)</f>
        <v>0.19785378940308518</v>
      </c>
    </row>
    <row r="39" spans="1:18" s="15" customFormat="1">
      <c r="A39" s="100" t="s">
        <v>28</v>
      </c>
      <c r="B39" s="94" t="s">
        <v>7</v>
      </c>
      <c r="C39" s="163">
        <f t="shared" ref="C39:D39" si="13">+C12-D12</f>
        <v>68394</v>
      </c>
      <c r="D39" s="163">
        <f t="shared" si="13"/>
        <v>69251</v>
      </c>
      <c r="E39" s="14">
        <f>+E12-F12</f>
        <v>68191</v>
      </c>
      <c r="F39" s="14">
        <f t="shared" si="5"/>
        <v>64061</v>
      </c>
      <c r="G39" s="163">
        <f t="shared" si="6"/>
        <v>69443</v>
      </c>
      <c r="H39" s="14">
        <v>70345</v>
      </c>
      <c r="I39" s="14">
        <f t="shared" si="11"/>
        <v>68820</v>
      </c>
      <c r="J39" s="14">
        <f t="shared" si="8"/>
        <v>62919</v>
      </c>
      <c r="K39" s="33" t="s">
        <v>234</v>
      </c>
      <c r="M39" s="163">
        <f>+C39-G39</f>
        <v>-1049</v>
      </c>
      <c r="N39" s="172">
        <f>IF(ISERROR(M39/G39),0,M39/G39)</f>
        <v>-1.5105914203015422E-2</v>
      </c>
      <c r="P39" s="163">
        <f>+C39-D39</f>
        <v>-857</v>
      </c>
      <c r="Q39" s="172">
        <f>IF(ISERROR(P39/D39),0,P39/D39)</f>
        <v>-1.2375272559241021E-2</v>
      </c>
      <c r="R39" s="1"/>
    </row>
    <row r="40" spans="1:18">
      <c r="A40" s="99"/>
      <c r="B40" s="93"/>
      <c r="C40" s="161"/>
      <c r="D40" s="12"/>
      <c r="E40" s="12"/>
      <c r="F40" s="12"/>
      <c r="G40" s="161"/>
      <c r="H40" s="12"/>
      <c r="I40" s="12"/>
      <c r="J40" s="12"/>
      <c r="K40" s="31"/>
      <c r="M40" s="161"/>
      <c r="N40" s="171"/>
      <c r="P40" s="161"/>
      <c r="Q40" s="171"/>
    </row>
    <row r="41" spans="1:18">
      <c r="A41" s="99" t="s">
        <v>29</v>
      </c>
      <c r="B41" s="93" t="s">
        <v>8</v>
      </c>
      <c r="C41" s="158">
        <f>C14-D14</f>
        <v>0</v>
      </c>
      <c r="D41" s="158">
        <v>0</v>
      </c>
      <c r="E41" s="12">
        <f t="shared" ref="C41:E53" si="14">+E14-F14</f>
        <v>3554</v>
      </c>
      <c r="F41" s="12">
        <f>+F14</f>
        <v>0</v>
      </c>
      <c r="G41" s="161">
        <f t="shared" si="6"/>
        <v>0</v>
      </c>
      <c r="H41" s="12"/>
      <c r="I41" s="12">
        <f t="shared" ref="I41:I53" si="15">+I14-J14</f>
        <v>3081</v>
      </c>
      <c r="J41" s="12">
        <f t="shared" si="8"/>
        <v>66</v>
      </c>
      <c r="K41" s="31" t="s">
        <v>234</v>
      </c>
      <c r="M41" s="161">
        <f t="shared" ref="M41:M54" si="16">+C41-G41</f>
        <v>0</v>
      </c>
      <c r="N41" s="171">
        <f t="shared" ref="N41:N54" si="17">IF(ISERROR(M41/G41),0,M41/G41)</f>
        <v>0</v>
      </c>
      <c r="P41" s="161">
        <f t="shared" ref="P41:P54" si="18">+C41-D41</f>
        <v>0</v>
      </c>
      <c r="Q41" s="171">
        <f t="shared" ref="Q41:Q54" si="19">IF(ISERROR(P41/D41),0,P41/D41)</f>
        <v>0</v>
      </c>
    </row>
    <row r="42" spans="1:18">
      <c r="A42" s="99" t="s">
        <v>30</v>
      </c>
      <c r="B42" s="93" t="s">
        <v>9</v>
      </c>
      <c r="C42" s="161">
        <f t="shared" ref="C42:C48" si="20">+C15-D15</f>
        <v>30217</v>
      </c>
      <c r="D42" s="161">
        <f t="shared" ref="D42:D48" si="21">+D15-E15</f>
        <v>17668</v>
      </c>
      <c r="E42" s="12">
        <f t="shared" si="14"/>
        <v>15720</v>
      </c>
      <c r="F42" s="12">
        <f t="shared" si="5"/>
        <v>38247</v>
      </c>
      <c r="G42" s="161">
        <f t="shared" si="6"/>
        <v>44897</v>
      </c>
      <c r="H42" s="12">
        <v>46113</v>
      </c>
      <c r="I42" s="12">
        <f t="shared" si="15"/>
        <v>23233</v>
      </c>
      <c r="J42" s="12">
        <f t="shared" si="8"/>
        <v>29296</v>
      </c>
      <c r="K42" s="31" t="s">
        <v>234</v>
      </c>
      <c r="M42" s="161">
        <f t="shared" si="16"/>
        <v>-14680</v>
      </c>
      <c r="N42" s="171">
        <f t="shared" si="17"/>
        <v>-0.32697062164509877</v>
      </c>
      <c r="P42" s="161">
        <f t="shared" si="18"/>
        <v>12549</v>
      </c>
      <c r="Q42" s="171">
        <f t="shared" si="19"/>
        <v>0.71026714964908311</v>
      </c>
    </row>
    <row r="43" spans="1:18">
      <c r="A43" s="99" t="s">
        <v>31</v>
      </c>
      <c r="B43" s="93" t="s">
        <v>10</v>
      </c>
      <c r="C43" s="161">
        <f t="shared" si="20"/>
        <v>3836</v>
      </c>
      <c r="D43" s="161">
        <f t="shared" si="21"/>
        <v>3989</v>
      </c>
      <c r="E43" s="12">
        <f t="shared" si="14"/>
        <v>-82</v>
      </c>
      <c r="F43" s="12">
        <f t="shared" si="5"/>
        <v>-844</v>
      </c>
      <c r="G43" s="161">
        <f t="shared" si="6"/>
        <v>-1009</v>
      </c>
      <c r="H43" s="12">
        <v>570</v>
      </c>
      <c r="I43" s="12">
        <f t="shared" si="15"/>
        <v>2278</v>
      </c>
      <c r="J43" s="12">
        <f t="shared" si="8"/>
        <v>-363</v>
      </c>
      <c r="K43" s="31" t="s">
        <v>234</v>
      </c>
      <c r="M43" s="161">
        <f t="shared" si="16"/>
        <v>4845</v>
      </c>
      <c r="N43" s="171">
        <f t="shared" si="17"/>
        <v>-4.8017839444995047</v>
      </c>
      <c r="P43" s="161">
        <f t="shared" si="18"/>
        <v>-153</v>
      </c>
      <c r="Q43" s="171">
        <f t="shared" si="19"/>
        <v>-3.8355477563299073E-2</v>
      </c>
    </row>
    <row r="44" spans="1:18">
      <c r="A44" s="99" t="s">
        <v>32</v>
      </c>
      <c r="B44" s="93" t="s">
        <v>11</v>
      </c>
      <c r="C44" s="161">
        <f t="shared" si="20"/>
        <v>17378</v>
      </c>
      <c r="D44" s="161">
        <f t="shared" si="21"/>
        <v>10864</v>
      </c>
      <c r="E44" s="12">
        <f t="shared" si="14"/>
        <v>18560</v>
      </c>
      <c r="F44" s="12">
        <f t="shared" si="5"/>
        <v>13146</v>
      </c>
      <c r="G44" s="161">
        <f t="shared" si="6"/>
        <v>13868</v>
      </c>
      <c r="H44" s="12">
        <v>17273</v>
      </c>
      <c r="I44" s="12">
        <f t="shared" si="15"/>
        <v>11467</v>
      </c>
      <c r="J44" s="12">
        <f t="shared" si="8"/>
        <v>9340</v>
      </c>
      <c r="K44" s="31" t="s">
        <v>234</v>
      </c>
      <c r="M44" s="161">
        <f t="shared" si="16"/>
        <v>3510</v>
      </c>
      <c r="N44" s="171">
        <f t="shared" si="17"/>
        <v>0.25310066339775023</v>
      </c>
      <c r="P44" s="161">
        <f t="shared" si="18"/>
        <v>6514</v>
      </c>
      <c r="Q44" s="171">
        <f t="shared" si="19"/>
        <v>0.59959499263622973</v>
      </c>
    </row>
    <row r="45" spans="1:18" ht="25.5">
      <c r="A45" s="99" t="s">
        <v>41</v>
      </c>
      <c r="B45" s="93" t="s">
        <v>12</v>
      </c>
      <c r="C45" s="161">
        <f t="shared" si="20"/>
        <v>-54459</v>
      </c>
      <c r="D45" s="161">
        <f t="shared" si="21"/>
        <v>-55035</v>
      </c>
      <c r="E45" s="12">
        <f t="shared" si="14"/>
        <v>-30499</v>
      </c>
      <c r="F45" s="12">
        <f t="shared" si="5"/>
        <v>-23149</v>
      </c>
      <c r="G45" s="161">
        <f t="shared" si="6"/>
        <v>4173</v>
      </c>
      <c r="H45" s="12">
        <v>-63549</v>
      </c>
      <c r="I45" s="12">
        <f t="shared" si="15"/>
        <v>-48625</v>
      </c>
      <c r="J45" s="12">
        <f t="shared" si="8"/>
        <v>-26161</v>
      </c>
      <c r="K45" s="31" t="s">
        <v>234</v>
      </c>
      <c r="M45" s="161">
        <f t="shared" si="16"/>
        <v>-58632</v>
      </c>
      <c r="N45" s="171">
        <f t="shared" si="17"/>
        <v>-14.050323508267434</v>
      </c>
      <c r="P45" s="161">
        <f t="shared" si="18"/>
        <v>576</v>
      </c>
      <c r="Q45" s="171">
        <f t="shared" si="19"/>
        <v>-1.0466067048242027E-2</v>
      </c>
    </row>
    <row r="46" spans="1:18">
      <c r="A46" s="99" t="s">
        <v>33</v>
      </c>
      <c r="B46" s="93" t="s">
        <v>13</v>
      </c>
      <c r="C46" s="161">
        <f t="shared" si="20"/>
        <v>-238492</v>
      </c>
      <c r="D46" s="161">
        <f t="shared" si="21"/>
        <v>-206674</v>
      </c>
      <c r="E46" s="12">
        <f t="shared" si="14"/>
        <v>-215665</v>
      </c>
      <c r="F46" s="12">
        <f t="shared" si="5"/>
        <v>-194384</v>
      </c>
      <c r="G46" s="161">
        <f>+G19-H19</f>
        <v>-200258</v>
      </c>
      <c r="H46" s="12">
        <v>-176560</v>
      </c>
      <c r="I46" s="12">
        <f t="shared" si="15"/>
        <v>-169200</v>
      </c>
      <c r="J46" s="12">
        <f t="shared" si="8"/>
        <v>-167957</v>
      </c>
      <c r="K46" s="31" t="s">
        <v>234</v>
      </c>
      <c r="M46" s="161">
        <f t="shared" si="16"/>
        <v>-38234</v>
      </c>
      <c r="N46" s="171">
        <f t="shared" si="17"/>
        <v>0.19092370841614317</v>
      </c>
      <c r="P46" s="161">
        <f t="shared" si="18"/>
        <v>-31818</v>
      </c>
      <c r="Q46" s="171">
        <f t="shared" si="19"/>
        <v>0.1539526016818758</v>
      </c>
    </row>
    <row r="47" spans="1:18">
      <c r="A47" s="99" t="s">
        <v>34</v>
      </c>
      <c r="B47" s="93" t="s">
        <v>14</v>
      </c>
      <c r="C47" s="162">
        <f t="shared" si="20"/>
        <v>-30053</v>
      </c>
      <c r="D47" s="162">
        <f t="shared" si="21"/>
        <v>-26078</v>
      </c>
      <c r="E47" s="13">
        <f t="shared" si="14"/>
        <v>-25067</v>
      </c>
      <c r="F47" s="13">
        <f t="shared" si="5"/>
        <v>-29510</v>
      </c>
      <c r="G47" s="162">
        <f>+G20-H20</f>
        <v>-25785</v>
      </c>
      <c r="H47" s="13">
        <v>-24512</v>
      </c>
      <c r="I47" s="13">
        <f t="shared" si="15"/>
        <v>-26003</v>
      </c>
      <c r="J47" s="13">
        <f t="shared" si="8"/>
        <v>-26327</v>
      </c>
      <c r="K47" s="34" t="s">
        <v>234</v>
      </c>
      <c r="M47" s="162">
        <f t="shared" si="16"/>
        <v>-4268</v>
      </c>
      <c r="N47" s="173">
        <f t="shared" si="17"/>
        <v>0.16552259065348071</v>
      </c>
      <c r="P47" s="162">
        <f t="shared" si="18"/>
        <v>-3975</v>
      </c>
      <c r="Q47" s="173">
        <f t="shared" si="19"/>
        <v>0.15242733338446199</v>
      </c>
    </row>
    <row r="48" spans="1:18" s="15" customFormat="1">
      <c r="A48" s="100" t="s">
        <v>35</v>
      </c>
      <c r="B48" s="94" t="s">
        <v>15</v>
      </c>
      <c r="C48" s="163">
        <f t="shared" si="20"/>
        <v>32613</v>
      </c>
      <c r="D48" s="163">
        <f t="shared" si="21"/>
        <v>42425</v>
      </c>
      <c r="E48" s="14">
        <f t="shared" si="14"/>
        <v>33351</v>
      </c>
      <c r="F48" s="14">
        <f t="shared" si="5"/>
        <v>38707</v>
      </c>
      <c r="G48" s="163">
        <f t="shared" si="6"/>
        <v>77103</v>
      </c>
      <c r="H48" s="14">
        <v>29010</v>
      </c>
      <c r="I48" s="14">
        <f t="shared" si="15"/>
        <v>11066</v>
      </c>
      <c r="J48" s="14">
        <f t="shared" si="8"/>
        <v>8012</v>
      </c>
      <c r="K48" s="33" t="s">
        <v>234</v>
      </c>
      <c r="M48" s="163">
        <f t="shared" si="16"/>
        <v>-44490</v>
      </c>
      <c r="N48" s="172">
        <f t="shared" si="17"/>
        <v>-0.57702034940274693</v>
      </c>
      <c r="P48" s="163">
        <f t="shared" si="18"/>
        <v>-9812</v>
      </c>
      <c r="Q48" s="172">
        <f t="shared" si="19"/>
        <v>-0.23127872716558634</v>
      </c>
    </row>
    <row r="49" spans="1:17" ht="25.5">
      <c r="A49" s="99" t="s">
        <v>36</v>
      </c>
      <c r="B49" s="93" t="s">
        <v>16</v>
      </c>
      <c r="C49" s="162">
        <f t="shared" si="14"/>
        <v>-31</v>
      </c>
      <c r="D49" s="162">
        <f t="shared" si="14"/>
        <v>492</v>
      </c>
      <c r="E49" s="13">
        <f t="shared" si="14"/>
        <v>1084</v>
      </c>
      <c r="F49" s="13">
        <f t="shared" si="5"/>
        <v>925</v>
      </c>
      <c r="G49" s="162">
        <f t="shared" si="6"/>
        <v>977</v>
      </c>
      <c r="H49" s="13">
        <v>489</v>
      </c>
      <c r="I49" s="13">
        <f t="shared" si="15"/>
        <v>180</v>
      </c>
      <c r="J49" s="13">
        <f t="shared" si="8"/>
        <v>28</v>
      </c>
      <c r="K49" s="34" t="s">
        <v>234</v>
      </c>
      <c r="M49" s="162">
        <f t="shared" si="16"/>
        <v>-1008</v>
      </c>
      <c r="N49" s="173">
        <f t="shared" si="17"/>
        <v>-1.0317297850562948</v>
      </c>
      <c r="P49" s="162">
        <f t="shared" si="18"/>
        <v>-523</v>
      </c>
      <c r="Q49" s="173">
        <f t="shared" si="19"/>
        <v>-1.0630081300813008</v>
      </c>
    </row>
    <row r="50" spans="1:17" s="15" customFormat="1">
      <c r="A50" s="100" t="s">
        <v>37</v>
      </c>
      <c r="B50" s="94" t="s">
        <v>17</v>
      </c>
      <c r="C50" s="163">
        <f t="shared" ref="C50:C53" si="22">+C23-D23</f>
        <v>32582</v>
      </c>
      <c r="D50" s="163">
        <f t="shared" ref="D50:D53" si="23">+D23-E23</f>
        <v>42917</v>
      </c>
      <c r="E50" s="14">
        <f t="shared" si="14"/>
        <v>34435</v>
      </c>
      <c r="F50" s="14">
        <f t="shared" si="5"/>
        <v>39632</v>
      </c>
      <c r="G50" s="163">
        <f t="shared" si="6"/>
        <v>78080</v>
      </c>
      <c r="H50" s="14">
        <v>29499</v>
      </c>
      <c r="I50" s="14">
        <f t="shared" si="15"/>
        <v>11246</v>
      </c>
      <c r="J50" s="14">
        <f t="shared" si="8"/>
        <v>8040</v>
      </c>
      <c r="K50" s="33" t="s">
        <v>234</v>
      </c>
      <c r="M50" s="163">
        <f t="shared" si="16"/>
        <v>-45498</v>
      </c>
      <c r="N50" s="172">
        <f t="shared" si="17"/>
        <v>-0.58271004098360657</v>
      </c>
      <c r="P50" s="163">
        <f t="shared" si="18"/>
        <v>-10335</v>
      </c>
      <c r="Q50" s="172">
        <f t="shared" si="19"/>
        <v>-0.24081366358319548</v>
      </c>
    </row>
    <row r="51" spans="1:17" ht="15" thickBot="1">
      <c r="A51" s="99" t="s">
        <v>38</v>
      </c>
      <c r="B51" s="93" t="s">
        <v>18</v>
      </c>
      <c r="C51" s="164">
        <f t="shared" si="22"/>
        <v>-5367</v>
      </c>
      <c r="D51" s="164">
        <f t="shared" si="23"/>
        <v>-2317</v>
      </c>
      <c r="E51" s="16">
        <f t="shared" si="14"/>
        <v>-7982</v>
      </c>
      <c r="F51" s="16">
        <f t="shared" si="5"/>
        <v>-5803</v>
      </c>
      <c r="G51" s="164">
        <f t="shared" si="6"/>
        <v>-12043</v>
      </c>
      <c r="H51" s="16">
        <v>-6490</v>
      </c>
      <c r="I51" s="16">
        <f t="shared" si="15"/>
        <v>2372</v>
      </c>
      <c r="J51" s="16">
        <f t="shared" si="8"/>
        <v>1637</v>
      </c>
      <c r="K51" s="35" t="s">
        <v>234</v>
      </c>
      <c r="M51" s="164">
        <f t="shared" si="16"/>
        <v>6676</v>
      </c>
      <c r="N51" s="174">
        <f t="shared" si="17"/>
        <v>-0.55434692352403891</v>
      </c>
      <c r="P51" s="164">
        <f t="shared" si="18"/>
        <v>-3050</v>
      </c>
      <c r="Q51" s="174">
        <f t="shared" si="19"/>
        <v>1.3163573586534312</v>
      </c>
    </row>
    <row r="52" spans="1:17" s="15" customFormat="1" ht="15" thickTop="1">
      <c r="A52" s="100" t="s">
        <v>39</v>
      </c>
      <c r="B52" s="94" t="s">
        <v>19</v>
      </c>
      <c r="C52" s="163">
        <f t="shared" si="22"/>
        <v>27215</v>
      </c>
      <c r="D52" s="163">
        <f t="shared" si="23"/>
        <v>40600</v>
      </c>
      <c r="E52" s="14">
        <f t="shared" si="14"/>
        <v>26453</v>
      </c>
      <c r="F52" s="14">
        <f t="shared" si="5"/>
        <v>33829</v>
      </c>
      <c r="G52" s="163">
        <f t="shared" si="6"/>
        <v>66037</v>
      </c>
      <c r="H52" s="14">
        <v>23009</v>
      </c>
      <c r="I52" s="14">
        <f t="shared" si="15"/>
        <v>13618</v>
      </c>
      <c r="J52" s="14">
        <f t="shared" si="8"/>
        <v>9677</v>
      </c>
      <c r="K52" s="33" t="s">
        <v>234</v>
      </c>
      <c r="M52" s="163">
        <f t="shared" si="16"/>
        <v>-38822</v>
      </c>
      <c r="N52" s="172">
        <f t="shared" si="17"/>
        <v>-0.58788255069127915</v>
      </c>
      <c r="P52" s="163">
        <f t="shared" si="18"/>
        <v>-13385</v>
      </c>
      <c r="Q52" s="172">
        <f t="shared" si="19"/>
        <v>-0.32967980295566501</v>
      </c>
    </row>
    <row r="53" spans="1:17" ht="25.5">
      <c r="A53" s="99" t="s">
        <v>40</v>
      </c>
      <c r="B53" s="93" t="s">
        <v>20</v>
      </c>
      <c r="C53" s="161">
        <f t="shared" si="22"/>
        <v>27215</v>
      </c>
      <c r="D53" s="161">
        <f t="shared" si="23"/>
        <v>40600</v>
      </c>
      <c r="E53" s="12">
        <f t="shared" si="14"/>
        <v>26453</v>
      </c>
      <c r="F53" s="12">
        <f t="shared" si="5"/>
        <v>33829</v>
      </c>
      <c r="G53" s="161">
        <f t="shared" si="6"/>
        <v>66037</v>
      </c>
      <c r="H53" s="12">
        <v>23009</v>
      </c>
      <c r="I53" s="12">
        <f t="shared" si="15"/>
        <v>13618</v>
      </c>
      <c r="J53" s="12">
        <f t="shared" si="8"/>
        <v>9677</v>
      </c>
      <c r="K53" s="31" t="s">
        <v>234</v>
      </c>
      <c r="M53" s="161">
        <f t="shared" si="16"/>
        <v>-38822</v>
      </c>
      <c r="N53" s="171">
        <f t="shared" si="17"/>
        <v>-0.58788255069127915</v>
      </c>
      <c r="P53" s="161">
        <f t="shared" si="18"/>
        <v>-13385</v>
      </c>
      <c r="Q53" s="171">
        <f t="shared" si="19"/>
        <v>-0.32967980295566501</v>
      </c>
    </row>
    <row r="54" spans="1:17" s="15" customFormat="1" ht="25.5">
      <c r="A54" s="100" t="s">
        <v>42</v>
      </c>
      <c r="B54" s="94" t="s">
        <v>314</v>
      </c>
      <c r="C54" s="17">
        <f t="shared" ref="C54:J54" si="24">C53*1000/43136764</f>
        <v>0.63090036146429529</v>
      </c>
      <c r="D54" s="17">
        <f t="shared" si="24"/>
        <v>0.9411925289527977</v>
      </c>
      <c r="E54" s="17">
        <f t="shared" si="24"/>
        <v>0.61323561498493484</v>
      </c>
      <c r="F54" s="17">
        <f t="shared" si="24"/>
        <v>0.78422665177202444</v>
      </c>
      <c r="G54" s="17">
        <f t="shared" si="24"/>
        <v>1.5308751486319188</v>
      </c>
      <c r="H54" s="17">
        <f t="shared" si="24"/>
        <v>0.53339652459790443</v>
      </c>
      <c r="I54" s="17">
        <f t="shared" si="24"/>
        <v>0.31569359259308372</v>
      </c>
      <c r="J54" s="17">
        <f t="shared" si="24"/>
        <v>0.22433300745507939</v>
      </c>
      <c r="K54" s="36" t="s">
        <v>234</v>
      </c>
      <c r="M54" s="17">
        <f t="shared" si="16"/>
        <v>-0.89997478716762347</v>
      </c>
      <c r="N54" s="172">
        <f t="shared" si="17"/>
        <v>-0.58788255069127915</v>
      </c>
      <c r="P54" s="17">
        <f t="shared" si="18"/>
        <v>-0.31029216748850241</v>
      </c>
      <c r="Q54" s="172">
        <f t="shared" si="19"/>
        <v>-0.32967980295566507</v>
      </c>
    </row>
    <row r="59" spans="1:17">
      <c r="E59" s="71"/>
    </row>
  </sheetData>
  <mergeCells count="6">
    <mergeCell ref="M4:N4"/>
    <mergeCell ref="M31:N31"/>
    <mergeCell ref="M3:N3"/>
    <mergeCell ref="P31:Q31"/>
    <mergeCell ref="M30:N30"/>
    <mergeCell ref="P30:Q30"/>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6" orientation="landscape"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T29"/>
  <sheetViews>
    <sheetView showGridLines="0" topLeftCell="B1" zoomScale="85" zoomScaleNormal="85" zoomScaleSheetLayoutView="85" workbookViewId="0">
      <selection activeCell="B36" sqref="B36"/>
    </sheetView>
  </sheetViews>
  <sheetFormatPr defaultRowHeight="14.25"/>
  <cols>
    <col min="1" max="1" width="34.375" style="1" bestFit="1" customWidth="1"/>
    <col min="2" max="2" width="32.75" style="1" customWidth="1"/>
    <col min="3" max="11" width="9.875" style="1" customWidth="1"/>
    <col min="12" max="12" width="1.625" style="1" customWidth="1"/>
    <col min="13" max="14" width="9.875" style="1" customWidth="1"/>
    <col min="15" max="15" width="1.625" style="1" customWidth="1"/>
    <col min="16" max="17" width="9.875" style="1" customWidth="1"/>
    <col min="18" max="18" width="9" style="1"/>
    <col min="19" max="19" width="11" style="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O3" s="79"/>
      <c r="P3" s="79"/>
      <c r="Q3" s="79"/>
      <c r="S3" s="224" t="s">
        <v>446</v>
      </c>
      <c r="T3" s="216"/>
    </row>
    <row r="4" spans="1:20" ht="30">
      <c r="A4" s="103" t="s">
        <v>400</v>
      </c>
      <c r="B4" s="103" t="s">
        <v>401</v>
      </c>
      <c r="C4" s="186" t="s">
        <v>444</v>
      </c>
      <c r="D4" s="84" t="s">
        <v>443</v>
      </c>
      <c r="E4" s="84" t="s">
        <v>45</v>
      </c>
      <c r="F4" s="84" t="s">
        <v>46</v>
      </c>
      <c r="G4" s="84" t="s">
        <v>47</v>
      </c>
      <c r="H4" s="84" t="s">
        <v>75</v>
      </c>
      <c r="I4" s="84" t="s">
        <v>48</v>
      </c>
      <c r="J4" s="84" t="s">
        <v>141</v>
      </c>
      <c r="K4" s="84" t="s">
        <v>49</v>
      </c>
      <c r="L4" s="79"/>
      <c r="M4" s="255" t="s">
        <v>429</v>
      </c>
      <c r="N4" s="256"/>
      <c r="O4" s="79"/>
      <c r="P4" s="79"/>
      <c r="Q4" s="79"/>
      <c r="S4" s="186" t="s">
        <v>47</v>
      </c>
    </row>
    <row r="5" spans="1:20">
      <c r="A5" s="104"/>
      <c r="B5" s="98"/>
      <c r="C5" s="79"/>
      <c r="D5" s="79"/>
      <c r="E5" s="79"/>
      <c r="F5" s="79"/>
      <c r="G5" s="79"/>
      <c r="H5" s="79"/>
      <c r="I5" s="79"/>
      <c r="J5" s="79"/>
      <c r="K5" s="79"/>
      <c r="L5" s="79"/>
      <c r="M5" s="79"/>
      <c r="N5" s="218"/>
      <c r="O5" s="79"/>
      <c r="P5" s="79"/>
      <c r="Q5" s="79"/>
      <c r="S5" s="79"/>
    </row>
    <row r="6" spans="1:20" s="15" customFormat="1" ht="15" thickBot="1">
      <c r="A6" s="105" t="s">
        <v>411</v>
      </c>
      <c r="B6" s="94" t="s">
        <v>422</v>
      </c>
      <c r="C6" s="85">
        <v>128097</v>
      </c>
      <c r="D6" s="85">
        <v>100882</v>
      </c>
      <c r="E6" s="85">
        <v>60282</v>
      </c>
      <c r="F6" s="85">
        <v>33829</v>
      </c>
      <c r="G6" s="85">
        <v>112341</v>
      </c>
      <c r="H6" s="85">
        <v>46304</v>
      </c>
      <c r="I6" s="85">
        <v>23295</v>
      </c>
      <c r="J6" s="85">
        <v>9677</v>
      </c>
      <c r="K6" s="85">
        <v>100643</v>
      </c>
      <c r="L6" s="86"/>
      <c r="M6" s="85">
        <f>+C6-G6</f>
        <v>15756</v>
      </c>
      <c r="N6" s="219">
        <f>IF(ISERROR(M6/G6),0,M6/G6)</f>
        <v>0.14025155553181831</v>
      </c>
      <c r="O6" s="87"/>
      <c r="P6" s="159"/>
      <c r="Q6" s="87"/>
      <c r="S6" s="85">
        <v>112341</v>
      </c>
    </row>
    <row r="7" spans="1:20" s="15" customFormat="1" ht="15" thickTop="1">
      <c r="A7" s="105"/>
      <c r="B7" s="94"/>
      <c r="C7" s="86"/>
      <c r="D7" s="86"/>
      <c r="E7" s="86"/>
      <c r="F7" s="86"/>
      <c r="G7" s="86"/>
      <c r="H7" s="86"/>
      <c r="I7" s="86"/>
      <c r="J7" s="86"/>
      <c r="K7" s="86"/>
      <c r="L7" s="86"/>
      <c r="M7" s="86"/>
      <c r="N7" s="220"/>
      <c r="O7" s="87"/>
      <c r="P7" s="87"/>
      <c r="Q7" s="87"/>
      <c r="S7" s="86"/>
    </row>
    <row r="8" spans="1:20" s="15" customFormat="1">
      <c r="A8" s="105" t="s">
        <v>412</v>
      </c>
      <c r="B8" s="94" t="s">
        <v>417</v>
      </c>
      <c r="C8" s="86"/>
      <c r="D8" s="86"/>
      <c r="E8" s="86"/>
      <c r="F8" s="86"/>
      <c r="G8" s="86"/>
      <c r="H8" s="86"/>
      <c r="I8" s="86"/>
      <c r="J8" s="86"/>
      <c r="K8" s="86"/>
      <c r="L8" s="86"/>
      <c r="M8" s="86"/>
      <c r="N8" s="220"/>
      <c r="O8" s="87"/>
      <c r="P8" s="87"/>
      <c r="Q8" s="87"/>
      <c r="S8" s="86"/>
    </row>
    <row r="9" spans="1:20" ht="25.5">
      <c r="A9" s="106" t="s">
        <v>413</v>
      </c>
      <c r="B9" s="93" t="s">
        <v>418</v>
      </c>
      <c r="C9" s="88">
        <v>18207</v>
      </c>
      <c r="D9" s="88">
        <v>21378</v>
      </c>
      <c r="E9" s="88">
        <v>25312</v>
      </c>
      <c r="F9" s="88">
        <v>-8485</v>
      </c>
      <c r="G9" s="88">
        <v>-4555</v>
      </c>
      <c r="H9" s="88">
        <v>7640</v>
      </c>
      <c r="I9" s="88">
        <v>-3536</v>
      </c>
      <c r="J9" s="88">
        <v>4536</v>
      </c>
      <c r="K9" s="88">
        <v>9244</v>
      </c>
      <c r="L9" s="88"/>
      <c r="M9" s="88">
        <f>+C9-G9</f>
        <v>22762</v>
      </c>
      <c r="N9" s="221">
        <f>IF(ISERROR(M9/G9),0,M9/G9)</f>
        <v>-4.9971459934138309</v>
      </c>
      <c r="O9" s="79"/>
      <c r="P9" s="79"/>
      <c r="Q9" s="79"/>
      <c r="S9" s="88">
        <v>-4555</v>
      </c>
    </row>
    <row r="10" spans="1:20" ht="25.5">
      <c r="A10" s="106" t="s">
        <v>414</v>
      </c>
      <c r="B10" s="93" t="s">
        <v>419</v>
      </c>
      <c r="C10" s="89">
        <v>-3459</v>
      </c>
      <c r="D10" s="89">
        <v>-4062</v>
      </c>
      <c r="E10" s="89">
        <v>-4809</v>
      </c>
      <c r="F10" s="89">
        <v>1612</v>
      </c>
      <c r="G10" s="89">
        <v>865</v>
      </c>
      <c r="H10" s="89">
        <v>-1452</v>
      </c>
      <c r="I10" s="89">
        <v>671</v>
      </c>
      <c r="J10" s="89">
        <v>-862</v>
      </c>
      <c r="K10" s="89">
        <v>-1756</v>
      </c>
      <c r="L10" s="88"/>
      <c r="M10" s="89">
        <f>+C10-G10</f>
        <v>-4324</v>
      </c>
      <c r="N10" s="222">
        <f>IF(ISERROR(M10/G10),0,M10/G10)</f>
        <v>-4.9988439306358385</v>
      </c>
      <c r="O10" s="79"/>
      <c r="P10" s="79"/>
      <c r="Q10" s="79"/>
      <c r="S10" s="89">
        <v>865</v>
      </c>
    </row>
    <row r="11" spans="1:20" s="15" customFormat="1" ht="15" thickBot="1">
      <c r="A11" s="105" t="s">
        <v>415</v>
      </c>
      <c r="B11" s="94" t="s">
        <v>420</v>
      </c>
      <c r="C11" s="85">
        <v>14748</v>
      </c>
      <c r="D11" s="85">
        <v>17316</v>
      </c>
      <c r="E11" s="85">
        <v>20503</v>
      </c>
      <c r="F11" s="85">
        <v>-6873</v>
      </c>
      <c r="G11" s="85">
        <v>-3690</v>
      </c>
      <c r="H11" s="85">
        <v>6188</v>
      </c>
      <c r="I11" s="85">
        <v>-2865</v>
      </c>
      <c r="J11" s="85">
        <v>3674</v>
      </c>
      <c r="K11" s="85">
        <v>7488</v>
      </c>
      <c r="L11" s="86"/>
      <c r="M11" s="85">
        <f>+C11-G11</f>
        <v>18438</v>
      </c>
      <c r="N11" s="219">
        <f>IF(ISERROR(M11/G11),0,M11/G11)</f>
        <v>-4.9967479674796751</v>
      </c>
      <c r="O11" s="87"/>
      <c r="P11" s="87"/>
      <c r="Q11" s="87"/>
      <c r="S11" s="85">
        <v>-3690</v>
      </c>
    </row>
    <row r="12" spans="1:20" s="15" customFormat="1" ht="26.25" thickTop="1">
      <c r="A12" s="105" t="s">
        <v>416</v>
      </c>
      <c r="B12" s="94" t="s">
        <v>421</v>
      </c>
      <c r="C12" s="86">
        <v>142845</v>
      </c>
      <c r="D12" s="86">
        <v>118198</v>
      </c>
      <c r="E12" s="86">
        <v>80785</v>
      </c>
      <c r="F12" s="86">
        <v>26956</v>
      </c>
      <c r="G12" s="86">
        <v>108651</v>
      </c>
      <c r="H12" s="86">
        <v>52492</v>
      </c>
      <c r="I12" s="86">
        <v>20430</v>
      </c>
      <c r="J12" s="86">
        <v>13351</v>
      </c>
      <c r="K12" s="86">
        <v>108131</v>
      </c>
      <c r="L12" s="86"/>
      <c r="M12" s="86">
        <f>+C12-G12</f>
        <v>34194</v>
      </c>
      <c r="N12" s="220">
        <f>IF(ISERROR(M12/G12),0,M12/G12)</f>
        <v>0.31471408454593147</v>
      </c>
      <c r="O12" s="87"/>
      <c r="P12" s="87"/>
      <c r="Q12" s="87"/>
      <c r="S12" s="86">
        <v>108651</v>
      </c>
    </row>
    <row r="13" spans="1:20">
      <c r="A13" s="104"/>
      <c r="B13" s="196"/>
      <c r="C13" s="90"/>
      <c r="D13" s="90"/>
      <c r="E13" s="90"/>
      <c r="F13" s="90"/>
      <c r="G13" s="90"/>
      <c r="H13" s="90"/>
      <c r="I13" s="90"/>
      <c r="J13" s="90"/>
      <c r="K13" s="90"/>
      <c r="L13" s="79"/>
      <c r="M13" s="79"/>
      <c r="N13" s="79"/>
      <c r="O13" s="79"/>
      <c r="P13" s="79"/>
      <c r="Q13" s="79"/>
      <c r="S13" s="90"/>
    </row>
    <row r="14" spans="1:20">
      <c r="A14" s="104"/>
      <c r="B14" s="104"/>
      <c r="C14" s="91"/>
      <c r="D14" s="91"/>
      <c r="E14" s="91"/>
      <c r="F14" s="91"/>
      <c r="G14" s="91"/>
      <c r="H14" s="91"/>
      <c r="I14" s="91"/>
      <c r="J14" s="92"/>
      <c r="K14" s="91"/>
      <c r="L14" s="79"/>
      <c r="M14" s="79"/>
      <c r="N14" s="79"/>
      <c r="O14" s="79"/>
      <c r="P14" s="79"/>
      <c r="Q14" s="79"/>
      <c r="S14" s="91"/>
    </row>
    <row r="15" spans="1:20" ht="15">
      <c r="A15" s="69" t="s">
        <v>232</v>
      </c>
      <c r="B15" s="69" t="s">
        <v>233</v>
      </c>
      <c r="C15" s="79"/>
      <c r="D15" s="79"/>
      <c r="E15" s="79"/>
      <c r="F15" s="79"/>
      <c r="G15" s="79"/>
      <c r="H15" s="79"/>
      <c r="I15" s="79"/>
      <c r="J15" s="79"/>
      <c r="K15" s="79"/>
      <c r="L15" s="79"/>
      <c r="M15" s="257" t="s">
        <v>430</v>
      </c>
      <c r="N15" s="257"/>
      <c r="O15" s="15"/>
      <c r="P15" s="257" t="s">
        <v>442</v>
      </c>
      <c r="Q15" s="257"/>
      <c r="S15" s="79"/>
    </row>
    <row r="16" spans="1:20" ht="30">
      <c r="A16" s="103" t="s">
        <v>400</v>
      </c>
      <c r="B16" s="103" t="s">
        <v>401</v>
      </c>
      <c r="C16" s="186" t="s">
        <v>444</v>
      </c>
      <c r="D16" s="84" t="s">
        <v>443</v>
      </c>
      <c r="E16" s="84" t="s">
        <v>45</v>
      </c>
      <c r="F16" s="84" t="s">
        <v>46</v>
      </c>
      <c r="G16" s="84" t="s">
        <v>47</v>
      </c>
      <c r="H16" s="84" t="s">
        <v>75</v>
      </c>
      <c r="I16" s="84" t="s">
        <v>48</v>
      </c>
      <c r="J16" s="84" t="s">
        <v>141</v>
      </c>
      <c r="K16" s="84" t="s">
        <v>49</v>
      </c>
      <c r="L16" s="79"/>
      <c r="M16" s="255" t="s">
        <v>429</v>
      </c>
      <c r="N16" s="258"/>
      <c r="P16" s="255" t="s">
        <v>431</v>
      </c>
      <c r="Q16" s="258"/>
      <c r="S16" s="214"/>
    </row>
    <row r="17" spans="1:19">
      <c r="A17" s="104"/>
      <c r="B17" s="98"/>
      <c r="C17" s="79"/>
      <c r="D17" s="79"/>
      <c r="E17" s="79"/>
      <c r="F17" s="79"/>
      <c r="G17" s="79"/>
      <c r="H17" s="79"/>
      <c r="I17" s="79"/>
      <c r="J17" s="79"/>
      <c r="K17" s="79"/>
      <c r="L17" s="79"/>
      <c r="M17" s="79"/>
      <c r="N17" s="218"/>
      <c r="O17" s="79"/>
      <c r="P17" s="79"/>
      <c r="Q17" s="218"/>
      <c r="S17" s="215"/>
    </row>
    <row r="18" spans="1:19" s="15" customFormat="1" ht="15" thickBot="1">
      <c r="A18" s="105" t="s">
        <v>411</v>
      </c>
      <c r="B18" s="94" t="s">
        <v>422</v>
      </c>
      <c r="C18" s="85">
        <f t="shared" ref="C18:D18" si="0">+C6-D6</f>
        <v>27215</v>
      </c>
      <c r="D18" s="85">
        <f t="shared" si="0"/>
        <v>40600</v>
      </c>
      <c r="E18" s="85">
        <f>+E6-F6</f>
        <v>26453</v>
      </c>
      <c r="F18" s="85">
        <f>+F6</f>
        <v>33829</v>
      </c>
      <c r="G18" s="85">
        <f>+G6-H6</f>
        <v>66037</v>
      </c>
      <c r="H18" s="85">
        <v>23009</v>
      </c>
      <c r="I18" s="85">
        <f>+I6-J6</f>
        <v>13618</v>
      </c>
      <c r="J18" s="85">
        <f>+J6</f>
        <v>9677</v>
      </c>
      <c r="K18" s="85" t="s">
        <v>234</v>
      </c>
      <c r="L18" s="86"/>
      <c r="M18" s="85">
        <f>+C18-G18</f>
        <v>-38822</v>
      </c>
      <c r="N18" s="219">
        <f>IF(ISERROR(M18/G18),0,M18/G18)</f>
        <v>-0.58788255069127915</v>
      </c>
      <c r="O18" s="200"/>
      <c r="P18" s="85">
        <f>+C18-D18</f>
        <v>-13385</v>
      </c>
      <c r="Q18" s="219">
        <f>IF(ISERROR(P18/D18),0,P18/D18)</f>
        <v>-0.32967980295566501</v>
      </c>
      <c r="S18" s="86"/>
    </row>
    <row r="19" spans="1:19" ht="15" thickTop="1">
      <c r="A19" s="105"/>
      <c r="B19" s="94"/>
      <c r="C19" s="86"/>
      <c r="D19" s="86"/>
      <c r="E19" s="86"/>
      <c r="F19" s="86"/>
      <c r="G19" s="86"/>
      <c r="H19" s="86"/>
      <c r="I19" s="86"/>
      <c r="J19" s="86"/>
      <c r="K19" s="86"/>
      <c r="L19" s="86"/>
      <c r="M19" s="86"/>
      <c r="N19" s="220"/>
      <c r="O19" s="201"/>
      <c r="P19" s="86"/>
      <c r="Q19" s="220"/>
      <c r="S19" s="86"/>
    </row>
    <row r="20" spans="1:19" s="15" customFormat="1">
      <c r="A20" s="105" t="s">
        <v>412</v>
      </c>
      <c r="B20" s="94" t="s">
        <v>417</v>
      </c>
      <c r="C20" s="86"/>
      <c r="D20" s="86"/>
      <c r="E20" s="86"/>
      <c r="F20" s="86"/>
      <c r="G20" s="86"/>
      <c r="H20" s="86"/>
      <c r="I20" s="86"/>
      <c r="J20" s="86"/>
      <c r="K20" s="86"/>
      <c r="L20" s="86"/>
      <c r="M20" s="86"/>
      <c r="N20" s="220"/>
      <c r="O20" s="201"/>
      <c r="P20" s="86"/>
      <c r="Q20" s="220"/>
      <c r="S20" s="86"/>
    </row>
    <row r="21" spans="1:19" ht="25.5">
      <c r="A21" s="106" t="s">
        <v>413</v>
      </c>
      <c r="B21" s="93" t="s">
        <v>418</v>
      </c>
      <c r="C21" s="88">
        <f t="shared" ref="C21:D21" si="1">+C9-D9</f>
        <v>-3171</v>
      </c>
      <c r="D21" s="88">
        <f t="shared" si="1"/>
        <v>-3934</v>
      </c>
      <c r="E21" s="88">
        <f>+E9-F9</f>
        <v>33797</v>
      </c>
      <c r="F21" s="88">
        <f>+F9</f>
        <v>-8485</v>
      </c>
      <c r="G21" s="88">
        <f t="shared" ref="G21:G24" si="2">+G9-H9</f>
        <v>-12195</v>
      </c>
      <c r="H21" s="88">
        <v>11176</v>
      </c>
      <c r="I21" s="88">
        <f>+I9-J9</f>
        <v>-8072</v>
      </c>
      <c r="J21" s="88">
        <f>+J9</f>
        <v>4536</v>
      </c>
      <c r="K21" s="88" t="s">
        <v>234</v>
      </c>
      <c r="L21" s="88"/>
      <c r="M21" s="88">
        <f>+C21-G21</f>
        <v>9024</v>
      </c>
      <c r="N21" s="221">
        <f>IF(ISERROR(M21/G21),0,M21/G21)</f>
        <v>-0.73997539975399751</v>
      </c>
      <c r="O21" s="201"/>
      <c r="P21" s="88">
        <f>+C21-D21</f>
        <v>763</v>
      </c>
      <c r="Q21" s="221">
        <f>IF(ISERROR(P21/D21),0,P21/D21)</f>
        <v>-0.19395017793594305</v>
      </c>
      <c r="S21" s="88"/>
    </row>
    <row r="22" spans="1:19" ht="25.5">
      <c r="A22" s="106" t="s">
        <v>414</v>
      </c>
      <c r="B22" s="93" t="s">
        <v>419</v>
      </c>
      <c r="C22" s="89">
        <f t="shared" ref="C22:D22" si="3">+C10-D10</f>
        <v>603</v>
      </c>
      <c r="D22" s="89">
        <f t="shared" si="3"/>
        <v>747</v>
      </c>
      <c r="E22" s="89">
        <f>+E10-F10</f>
        <v>-6421</v>
      </c>
      <c r="F22" s="89">
        <f>+F10</f>
        <v>1612</v>
      </c>
      <c r="G22" s="89">
        <f t="shared" si="2"/>
        <v>2317</v>
      </c>
      <c r="H22" s="89">
        <v>-2123</v>
      </c>
      <c r="I22" s="89">
        <f>+I10-J10</f>
        <v>1533</v>
      </c>
      <c r="J22" s="89">
        <f>+J10</f>
        <v>-862</v>
      </c>
      <c r="K22" s="89" t="s">
        <v>234</v>
      </c>
      <c r="L22" s="88"/>
      <c r="M22" s="89">
        <f>+C22-G22</f>
        <v>-1714</v>
      </c>
      <c r="N22" s="222">
        <f>IF(ISERROR(M22/G22),0,M22/G22)</f>
        <v>-0.73974967630556754</v>
      </c>
      <c r="O22" s="201"/>
      <c r="P22" s="89">
        <f>+C22-D22</f>
        <v>-144</v>
      </c>
      <c r="Q22" s="222">
        <f>IF(ISERROR(P22/D22),0,P22/D22)</f>
        <v>-0.19277108433734941</v>
      </c>
      <c r="S22" s="88"/>
    </row>
    <row r="23" spans="1:19" s="15" customFormat="1" ht="15" thickBot="1">
      <c r="A23" s="105" t="s">
        <v>415</v>
      </c>
      <c r="B23" s="94" t="s">
        <v>420</v>
      </c>
      <c r="C23" s="85">
        <f t="shared" ref="C23:D23" si="4">+C11-D11</f>
        <v>-2568</v>
      </c>
      <c r="D23" s="85">
        <f t="shared" si="4"/>
        <v>-3187</v>
      </c>
      <c r="E23" s="85">
        <f>+E11-F11</f>
        <v>27376</v>
      </c>
      <c r="F23" s="85">
        <f>+F11</f>
        <v>-6873</v>
      </c>
      <c r="G23" s="85">
        <f t="shared" si="2"/>
        <v>-9878</v>
      </c>
      <c r="H23" s="85">
        <v>9053</v>
      </c>
      <c r="I23" s="85">
        <f>+I11-J11</f>
        <v>-6539</v>
      </c>
      <c r="J23" s="85">
        <f>+J11</f>
        <v>3674</v>
      </c>
      <c r="K23" s="85" t="s">
        <v>234</v>
      </c>
      <c r="L23" s="86"/>
      <c r="M23" s="85">
        <f>+C23-G23</f>
        <v>7310</v>
      </c>
      <c r="N23" s="219">
        <f>IF(ISERROR(M23/G23),0,M23/G23)</f>
        <v>-0.74002834581899168</v>
      </c>
      <c r="O23" s="200"/>
      <c r="P23" s="85">
        <f>+C23-D23</f>
        <v>619</v>
      </c>
      <c r="Q23" s="219">
        <f>IF(ISERROR(P23/D23),0,P23/D23)</f>
        <v>-0.19422654534044556</v>
      </c>
      <c r="S23" s="86"/>
    </row>
    <row r="24" spans="1:19" s="15" customFormat="1" ht="26.25" thickTop="1">
      <c r="A24" s="105" t="s">
        <v>416</v>
      </c>
      <c r="B24" s="94" t="s">
        <v>421</v>
      </c>
      <c r="C24" s="86">
        <f t="shared" ref="C24:D24" si="5">+C12-D12</f>
        <v>24647</v>
      </c>
      <c r="D24" s="86">
        <f t="shared" si="5"/>
        <v>37413</v>
      </c>
      <c r="E24" s="86">
        <f>+E12-F12</f>
        <v>53829</v>
      </c>
      <c r="F24" s="86">
        <f>+F12</f>
        <v>26956</v>
      </c>
      <c r="G24" s="86">
        <f t="shared" si="2"/>
        <v>56159</v>
      </c>
      <c r="H24" s="86">
        <v>32062</v>
      </c>
      <c r="I24" s="86">
        <f>+I12-J12</f>
        <v>7079</v>
      </c>
      <c r="J24" s="86">
        <f>+J12</f>
        <v>13351</v>
      </c>
      <c r="K24" s="86" t="s">
        <v>234</v>
      </c>
      <c r="L24" s="86"/>
      <c r="M24" s="86">
        <f>+C24-G24</f>
        <v>-31512</v>
      </c>
      <c r="N24" s="220">
        <f>IF(ISERROR(M24/G24),0,M24/G24)</f>
        <v>-0.56112110258373549</v>
      </c>
      <c r="O24" s="200"/>
      <c r="P24" s="86">
        <f>+C24-D24</f>
        <v>-12766</v>
      </c>
      <c r="Q24" s="220">
        <f>IF(ISERROR(P24/D24),0,P24/D24)</f>
        <v>-0.34121829310667418</v>
      </c>
      <c r="S24" s="86"/>
    </row>
    <row r="25" spans="1:19">
      <c r="B25" s="29"/>
      <c r="C25" s="29"/>
      <c r="D25" s="27"/>
      <c r="E25" s="27"/>
      <c r="F25" s="27"/>
      <c r="G25" s="27"/>
      <c r="H25" s="27"/>
      <c r="I25" s="27"/>
      <c r="J25" s="27"/>
      <c r="K25" s="27"/>
    </row>
    <row r="28" spans="1:19">
      <c r="D28" s="194"/>
    </row>
    <row r="29" spans="1:19">
      <c r="C29" s="41"/>
    </row>
  </sheetData>
  <mergeCells count="6">
    <mergeCell ref="M16:N16"/>
    <mergeCell ref="P16:Q16"/>
    <mergeCell ref="M3:N3"/>
    <mergeCell ref="M4:N4"/>
    <mergeCell ref="M15:N15"/>
    <mergeCell ref="P15:Q1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worksheet>
</file>

<file path=xl/worksheets/sheet4.xml><?xml version="1.0" encoding="utf-8"?>
<worksheet xmlns="http://schemas.openxmlformats.org/spreadsheetml/2006/main" xmlns:r="http://schemas.openxmlformats.org/officeDocument/2006/relationships">
  <sheetPr>
    <tabColor rgb="FF92D050"/>
    <pageSetUpPr fitToPage="1"/>
  </sheetPr>
  <dimension ref="A1:T84"/>
  <sheetViews>
    <sheetView showGridLines="0" tabSelected="1" topLeftCell="A4" zoomScale="85" zoomScaleNormal="85" workbookViewId="0">
      <selection activeCell="C29" sqref="C29"/>
    </sheetView>
  </sheetViews>
  <sheetFormatPr defaultRowHeight="14.25"/>
  <cols>
    <col min="1" max="1" width="45.875" style="1" customWidth="1"/>
    <col min="2" max="2" width="47.75" style="1" customWidth="1"/>
    <col min="3" max="11" width="10.75" style="1" customWidth="1"/>
    <col min="12" max="12" width="2" style="1" customWidth="1"/>
    <col min="13" max="14" width="9.875" style="1" customWidth="1"/>
    <col min="15" max="15" width="2.25" style="1" customWidth="1"/>
    <col min="16" max="16" width="10.625" style="1" bestFit="1" customWidth="1"/>
    <col min="17" max="17" width="9.875" style="1" customWidth="1"/>
    <col min="18" max="18" width="9" style="1"/>
    <col min="19" max="19" width="10.625" style="1" bestFit="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S3" s="224" t="s">
        <v>446</v>
      </c>
      <c r="T3" s="216"/>
    </row>
    <row r="4" spans="1:20" ht="27" customHeight="1">
      <c r="A4" s="103" t="s">
        <v>59</v>
      </c>
      <c r="B4" s="103" t="s">
        <v>51</v>
      </c>
      <c r="C4" s="186" t="s">
        <v>444</v>
      </c>
      <c r="D4" s="84" t="s">
        <v>443</v>
      </c>
      <c r="E4" s="84" t="s">
        <v>45</v>
      </c>
      <c r="F4" s="84" t="s">
        <v>46</v>
      </c>
      <c r="G4" s="84" t="s">
        <v>47</v>
      </c>
      <c r="H4" s="84" t="s">
        <v>75</v>
      </c>
      <c r="I4" s="84" t="s">
        <v>48</v>
      </c>
      <c r="J4" s="84" t="s">
        <v>141</v>
      </c>
      <c r="K4" s="84" t="s">
        <v>49</v>
      </c>
      <c r="L4" s="79"/>
      <c r="M4" s="255" t="s">
        <v>429</v>
      </c>
      <c r="N4" s="256"/>
      <c r="S4" s="186" t="s">
        <v>47</v>
      </c>
    </row>
    <row r="5" spans="1:20">
      <c r="A5" s="100" t="s">
        <v>23</v>
      </c>
      <c r="B5" s="94" t="s">
        <v>60</v>
      </c>
      <c r="C5" s="27"/>
      <c r="D5" s="27"/>
      <c r="E5" s="27"/>
      <c r="F5" s="27"/>
      <c r="G5" s="27"/>
      <c r="H5" s="27"/>
      <c r="I5" s="27"/>
      <c r="J5" s="27"/>
      <c r="K5" s="27"/>
      <c r="M5" s="12"/>
      <c r="N5" s="37"/>
      <c r="S5" s="27"/>
    </row>
    <row r="6" spans="1:20">
      <c r="A6" s="99" t="s">
        <v>76</v>
      </c>
      <c r="B6" s="93" t="s">
        <v>61</v>
      </c>
      <c r="C6" s="166">
        <v>38996</v>
      </c>
      <c r="D6" s="31">
        <v>27876</v>
      </c>
      <c r="E6" s="31">
        <v>17239</v>
      </c>
      <c r="F6" s="31">
        <v>7564</v>
      </c>
      <c r="G6" s="166">
        <v>27670</v>
      </c>
      <c r="H6" s="31">
        <v>20609</v>
      </c>
      <c r="I6" s="31">
        <v>14362</v>
      </c>
      <c r="J6" s="31">
        <v>6925</v>
      </c>
      <c r="K6" s="31">
        <v>41101</v>
      </c>
      <c r="L6" s="43"/>
      <c r="M6" s="166">
        <f t="shared" ref="M6:M12" si="0">+C6-G6</f>
        <v>11326</v>
      </c>
      <c r="N6" s="45">
        <f t="shared" ref="N6:N12" si="1">IF(ISERROR(M6/G6),0,M6/G6)</f>
        <v>0.40932417780990243</v>
      </c>
      <c r="S6" s="166">
        <v>27670</v>
      </c>
    </row>
    <row r="7" spans="1:20">
      <c r="A7" s="99" t="s">
        <v>77</v>
      </c>
      <c r="B7" s="93" t="s">
        <v>62</v>
      </c>
      <c r="C7" s="166">
        <v>247096</v>
      </c>
      <c r="D7" s="31">
        <v>174195</v>
      </c>
      <c r="E7" s="31">
        <v>107161</v>
      </c>
      <c r="F7" s="31">
        <v>49561</v>
      </c>
      <c r="G7" s="166">
        <v>186690</v>
      </c>
      <c r="H7" s="31">
        <v>136007</v>
      </c>
      <c r="I7" s="31">
        <v>88223</v>
      </c>
      <c r="J7" s="31">
        <v>43247</v>
      </c>
      <c r="K7" s="31">
        <v>163648</v>
      </c>
      <c r="L7" s="43"/>
      <c r="M7" s="166">
        <f t="shared" si="0"/>
        <v>60406</v>
      </c>
      <c r="N7" s="176">
        <f t="shared" si="1"/>
        <v>0.32356312603781673</v>
      </c>
      <c r="S7" s="166">
        <v>186690</v>
      </c>
    </row>
    <row r="8" spans="1:20" ht="25.5">
      <c r="A8" s="99" t="s">
        <v>89</v>
      </c>
      <c r="B8" s="93" t="s">
        <v>63</v>
      </c>
      <c r="C8" s="167">
        <v>1185362</v>
      </c>
      <c r="D8" s="32">
        <v>826269</v>
      </c>
      <c r="E8" s="32">
        <v>522874</v>
      </c>
      <c r="F8" s="167">
        <v>253061</v>
      </c>
      <c r="G8" s="167">
        <v>981986</v>
      </c>
      <c r="H8" s="32">
        <v>708221</v>
      </c>
      <c r="I8" s="32">
        <v>466189</v>
      </c>
      <c r="J8" s="32">
        <v>230443</v>
      </c>
      <c r="K8" s="32">
        <v>906796</v>
      </c>
      <c r="L8" s="43"/>
      <c r="M8" s="167">
        <f t="shared" si="0"/>
        <v>203376</v>
      </c>
      <c r="N8" s="198">
        <f t="shared" si="1"/>
        <v>0.20710682229685556</v>
      </c>
      <c r="S8" s="167">
        <v>960616</v>
      </c>
    </row>
    <row r="9" spans="1:20">
      <c r="A9" s="99" t="s">
        <v>78</v>
      </c>
      <c r="B9" s="93" t="s">
        <v>64</v>
      </c>
      <c r="C9" s="166">
        <v>401374</v>
      </c>
      <c r="D9" s="31">
        <v>262086</v>
      </c>
      <c r="E9" s="31">
        <v>162055</v>
      </c>
      <c r="F9" s="31">
        <v>78438</v>
      </c>
      <c r="G9" s="205">
        <v>324019</v>
      </c>
      <c r="H9" s="31">
        <v>225723</v>
      </c>
      <c r="I9" s="31">
        <v>150608</v>
      </c>
      <c r="J9" s="31">
        <v>75700</v>
      </c>
      <c r="K9" s="31">
        <v>331800</v>
      </c>
      <c r="L9" s="43"/>
      <c r="M9" s="166">
        <f t="shared" si="0"/>
        <v>77355</v>
      </c>
      <c r="N9" s="176">
        <f t="shared" si="1"/>
        <v>0.23873600004937981</v>
      </c>
      <c r="S9" s="223">
        <v>307851</v>
      </c>
    </row>
    <row r="10" spans="1:20">
      <c r="A10" s="99" t="s">
        <v>79</v>
      </c>
      <c r="B10" s="93" t="s">
        <v>65</v>
      </c>
      <c r="C10" s="166">
        <v>766675</v>
      </c>
      <c r="D10" s="31">
        <v>554650</v>
      </c>
      <c r="E10" s="31">
        <v>354557</v>
      </c>
      <c r="F10" s="31">
        <v>171502</v>
      </c>
      <c r="G10" s="205">
        <v>644292</v>
      </c>
      <c r="H10" s="31">
        <v>475249</v>
      </c>
      <c r="I10" s="31">
        <v>310994</v>
      </c>
      <c r="J10" s="31">
        <v>152707</v>
      </c>
      <c r="K10" s="31">
        <v>563605</v>
      </c>
      <c r="L10" s="43"/>
      <c r="M10" s="166">
        <f t="shared" si="0"/>
        <v>122383</v>
      </c>
      <c r="N10" s="176">
        <f t="shared" si="1"/>
        <v>0.18994958807497223</v>
      </c>
      <c r="S10" s="223">
        <v>642523</v>
      </c>
    </row>
    <row r="11" spans="1:20">
      <c r="A11" s="99" t="s">
        <v>80</v>
      </c>
      <c r="B11" s="93" t="s">
        <v>66</v>
      </c>
      <c r="C11" s="166">
        <v>11028</v>
      </c>
      <c r="D11" s="31">
        <v>8045</v>
      </c>
      <c r="E11" s="31">
        <v>5138</v>
      </c>
      <c r="F11" s="31">
        <v>2561</v>
      </c>
      <c r="G11" s="205">
        <v>8964</v>
      </c>
      <c r="H11" s="31">
        <v>6447</v>
      </c>
      <c r="I11" s="31">
        <v>4101</v>
      </c>
      <c r="J11" s="31">
        <v>1827</v>
      </c>
      <c r="K11" s="31">
        <v>7285</v>
      </c>
      <c r="L11" s="43"/>
      <c r="M11" s="166">
        <f t="shared" si="0"/>
        <v>2064</v>
      </c>
      <c r="N11" s="176">
        <f t="shared" si="1"/>
        <v>0.23025435073627845</v>
      </c>
      <c r="S11" s="166">
        <v>8964</v>
      </c>
    </row>
    <row r="12" spans="1:20">
      <c r="A12" s="99" t="s">
        <v>81</v>
      </c>
      <c r="B12" s="93" t="s">
        <v>67</v>
      </c>
      <c r="C12" s="166">
        <v>6285</v>
      </c>
      <c r="D12" s="31">
        <v>1488</v>
      </c>
      <c r="E12" s="31">
        <v>1124</v>
      </c>
      <c r="F12" s="31">
        <v>560</v>
      </c>
      <c r="G12" s="205">
        <v>4711</v>
      </c>
      <c r="H12" s="31">
        <v>802</v>
      </c>
      <c r="I12" s="31">
        <v>486</v>
      </c>
      <c r="J12" s="31">
        <v>209</v>
      </c>
      <c r="K12" s="31">
        <v>4106</v>
      </c>
      <c r="L12" s="43"/>
      <c r="M12" s="166">
        <f t="shared" si="0"/>
        <v>1574</v>
      </c>
      <c r="N12" s="176">
        <f t="shared" si="1"/>
        <v>0.33411165357673528</v>
      </c>
      <c r="S12" s="223">
        <v>1278</v>
      </c>
    </row>
    <row r="13" spans="1:20">
      <c r="A13" s="99" t="s">
        <v>474</v>
      </c>
      <c r="B13" s="93" t="s">
        <v>476</v>
      </c>
      <c r="C13" s="231"/>
      <c r="D13" s="31">
        <v>18155</v>
      </c>
      <c r="E13" s="31">
        <v>11125</v>
      </c>
      <c r="F13" s="31">
        <v>5200</v>
      </c>
      <c r="G13" s="231"/>
      <c r="H13" s="31">
        <v>13215</v>
      </c>
      <c r="I13" s="31">
        <v>8385</v>
      </c>
      <c r="J13" s="31">
        <v>3737</v>
      </c>
      <c r="K13" s="31">
        <v>12962</v>
      </c>
      <c r="L13" s="43"/>
      <c r="M13" s="166">
        <f t="shared" ref="M13:M14" si="2">+C13-G13</f>
        <v>0</v>
      </c>
      <c r="N13" s="176">
        <f t="shared" ref="N13:N14" si="3">IF(ISERROR(M13/G13),0,M13/G13)</f>
        <v>0</v>
      </c>
      <c r="S13" s="223">
        <v>18520</v>
      </c>
    </row>
    <row r="14" spans="1:20">
      <c r="A14" s="99" t="s">
        <v>475</v>
      </c>
      <c r="B14" s="93" t="s">
        <v>477</v>
      </c>
      <c r="C14" s="231"/>
      <c r="D14" s="31">
        <v>2267</v>
      </c>
      <c r="E14" s="31">
        <v>1643</v>
      </c>
      <c r="F14" s="31">
        <v>964</v>
      </c>
      <c r="G14" s="231"/>
      <c r="H14" s="31">
        <v>2264</v>
      </c>
      <c r="I14" s="31">
        <v>1668</v>
      </c>
      <c r="J14" s="31">
        <v>844</v>
      </c>
      <c r="K14" s="31">
        <v>3374</v>
      </c>
      <c r="L14" s="43"/>
      <c r="M14" s="166">
        <f t="shared" si="2"/>
        <v>0</v>
      </c>
      <c r="N14" s="176">
        <f t="shared" si="3"/>
        <v>0</v>
      </c>
      <c r="S14" s="223">
        <v>2850</v>
      </c>
    </row>
    <row r="15" spans="1:20">
      <c r="A15" s="118"/>
      <c r="B15" s="93"/>
      <c r="C15" s="166"/>
      <c r="D15" s="31"/>
      <c r="E15" s="31"/>
      <c r="F15" s="31"/>
      <c r="G15" s="166"/>
      <c r="H15" s="31"/>
      <c r="I15" s="31"/>
      <c r="J15" s="31"/>
      <c r="K15" s="31"/>
      <c r="L15" s="43"/>
      <c r="M15" s="166"/>
      <c r="N15" s="176"/>
      <c r="S15" s="166"/>
    </row>
    <row r="16" spans="1:20">
      <c r="A16" s="99" t="s">
        <v>435</v>
      </c>
      <c r="B16" s="93" t="s">
        <v>68</v>
      </c>
      <c r="C16" s="167">
        <v>220697</v>
      </c>
      <c r="D16" s="32">
        <v>159894</v>
      </c>
      <c r="E16" s="32">
        <v>105847</v>
      </c>
      <c r="F16" s="32">
        <v>51362</v>
      </c>
      <c r="G16" s="167">
        <v>180263</v>
      </c>
      <c r="H16" s="32">
        <v>130704</v>
      </c>
      <c r="I16" s="32">
        <v>89788</v>
      </c>
      <c r="J16" s="32">
        <v>48380</v>
      </c>
      <c r="K16" s="32">
        <v>146282</v>
      </c>
      <c r="L16" s="43"/>
      <c r="M16" s="167">
        <f>+C16-G16</f>
        <v>40434</v>
      </c>
      <c r="N16" s="198">
        <f>IF(ISERROR(M16/G16),0,M16/G16)</f>
        <v>0.2243055979319106</v>
      </c>
      <c r="S16" s="167">
        <v>180263</v>
      </c>
    </row>
    <row r="17" spans="1:19" ht="25.5">
      <c r="A17" s="99" t="s">
        <v>82</v>
      </c>
      <c r="B17" s="93" t="s">
        <v>69</v>
      </c>
      <c r="C17" s="166">
        <v>35691</v>
      </c>
      <c r="D17" s="31">
        <v>27185</v>
      </c>
      <c r="E17" s="31">
        <v>20255</v>
      </c>
      <c r="F17" s="31">
        <v>9385</v>
      </c>
      <c r="G17" s="166">
        <v>33432</v>
      </c>
      <c r="H17" s="31">
        <v>22339</v>
      </c>
      <c r="I17" s="31">
        <v>12495</v>
      </c>
      <c r="J17" s="31">
        <v>5699</v>
      </c>
      <c r="K17" s="31">
        <v>14661</v>
      </c>
      <c r="L17" s="43"/>
      <c r="M17" s="166">
        <f>+C17-G17</f>
        <v>2259</v>
      </c>
      <c r="N17" s="176">
        <f>IF(ISERROR(M17/G17),0,M17/G17)</f>
        <v>6.7569992821249106E-2</v>
      </c>
      <c r="S17" s="166">
        <v>33432</v>
      </c>
    </row>
    <row r="18" spans="1:19">
      <c r="A18" s="99" t="s">
        <v>83</v>
      </c>
      <c r="B18" s="93" t="s">
        <v>70</v>
      </c>
      <c r="C18" s="166">
        <v>182848</v>
      </c>
      <c r="D18" s="31">
        <v>130551</v>
      </c>
      <c r="E18" s="31">
        <v>84032</v>
      </c>
      <c r="F18" s="31">
        <v>40995</v>
      </c>
      <c r="G18" s="166">
        <v>140836</v>
      </c>
      <c r="H18" s="31">
        <v>103403</v>
      </c>
      <c r="I18" s="31">
        <v>73826</v>
      </c>
      <c r="J18" s="31">
        <v>40724</v>
      </c>
      <c r="K18" s="31">
        <v>118837</v>
      </c>
      <c r="L18" s="43"/>
      <c r="M18" s="166">
        <f>+C18-G18</f>
        <v>42012</v>
      </c>
      <c r="N18" s="176">
        <f>IF(ISERROR(M18/G18),0,M18/G18)</f>
        <v>0.29830441080405579</v>
      </c>
      <c r="S18" s="166">
        <v>140836</v>
      </c>
    </row>
    <row r="19" spans="1:19">
      <c r="A19" s="99" t="s">
        <v>84</v>
      </c>
      <c r="B19" s="93" t="s">
        <v>71</v>
      </c>
      <c r="C19" s="169">
        <v>2158</v>
      </c>
      <c r="D19" s="34">
        <v>2158</v>
      </c>
      <c r="E19" s="34">
        <v>1560</v>
      </c>
      <c r="F19" s="34">
        <v>982</v>
      </c>
      <c r="G19" s="169">
        <v>5995</v>
      </c>
      <c r="H19" s="34">
        <v>4962</v>
      </c>
      <c r="I19" s="34">
        <v>3467</v>
      </c>
      <c r="J19" s="34">
        <v>1957</v>
      </c>
      <c r="K19" s="34">
        <v>12784</v>
      </c>
      <c r="L19" s="43"/>
      <c r="M19" s="169">
        <f>+C19-G19</f>
        <v>-3837</v>
      </c>
      <c r="N19" s="177">
        <f>IF(ISERROR(M19/G19),0,M19/G19)</f>
        <v>-0.64003336113427856</v>
      </c>
      <c r="S19" s="169">
        <v>5995</v>
      </c>
    </row>
    <row r="20" spans="1:19">
      <c r="A20" s="99"/>
      <c r="B20" s="93"/>
      <c r="C20" s="168">
        <v>1692151</v>
      </c>
      <c r="D20" s="33">
        <v>1208656</v>
      </c>
      <c r="E20" s="33">
        <v>765889</v>
      </c>
      <c r="F20" s="33">
        <v>367712</v>
      </c>
      <c r="G20" s="168">
        <v>1376609</v>
      </c>
      <c r="H20" s="33">
        <v>1011020</v>
      </c>
      <c r="I20" s="33">
        <v>668615</v>
      </c>
      <c r="J20" s="33">
        <v>333576</v>
      </c>
      <c r="K20" s="33">
        <v>1274163</v>
      </c>
      <c r="L20" s="43"/>
      <c r="M20" s="168">
        <f>+C20-G20</f>
        <v>315542</v>
      </c>
      <c r="N20" s="178">
        <f>IF(ISERROR(M20/G20),0,M20/G20)</f>
        <v>0.22921686550066142</v>
      </c>
      <c r="S20" s="168">
        <v>1376609</v>
      </c>
    </row>
    <row r="21" spans="1:19">
      <c r="A21" s="100" t="s">
        <v>85</v>
      </c>
      <c r="B21" s="94" t="s">
        <v>72</v>
      </c>
      <c r="C21" s="166"/>
      <c r="D21" s="31"/>
      <c r="E21" s="31"/>
      <c r="F21" s="31"/>
      <c r="G21" s="166"/>
      <c r="H21" s="31"/>
      <c r="I21" s="31"/>
      <c r="J21" s="31"/>
      <c r="K21" s="31"/>
      <c r="L21" s="43"/>
      <c r="M21" s="166"/>
      <c r="N21" s="176"/>
      <c r="S21" s="166"/>
    </row>
    <row r="22" spans="1:19">
      <c r="A22" s="99" t="s">
        <v>86</v>
      </c>
      <c r="B22" s="93" t="s">
        <v>73</v>
      </c>
      <c r="C22" s="166">
        <v>140076</v>
      </c>
      <c r="D22" s="31">
        <v>90626</v>
      </c>
      <c r="E22" s="31">
        <v>51690</v>
      </c>
      <c r="F22" s="31">
        <v>24696</v>
      </c>
      <c r="G22" s="166">
        <v>100667</v>
      </c>
      <c r="H22" s="31">
        <v>75110</v>
      </c>
      <c r="I22" s="31">
        <v>50883</v>
      </c>
      <c r="J22" s="31">
        <v>26922</v>
      </c>
      <c r="K22" s="31">
        <v>82428</v>
      </c>
      <c r="L22" s="43"/>
      <c r="M22" s="166">
        <f>+C22-G22</f>
        <v>39409</v>
      </c>
      <c r="N22" s="176">
        <f>IF(ISERROR(M22/G22),0,M22/G22)</f>
        <v>0.39147883616279416</v>
      </c>
      <c r="S22" s="166">
        <v>100667</v>
      </c>
    </row>
    <row r="23" spans="1:19">
      <c r="A23" s="99" t="s">
        <v>87</v>
      </c>
      <c r="B23" s="93" t="s">
        <v>74</v>
      </c>
      <c r="C23" s="166">
        <v>718064</v>
      </c>
      <c r="D23" s="31">
        <v>519811</v>
      </c>
      <c r="E23" s="31">
        <v>344420</v>
      </c>
      <c r="F23" s="31">
        <v>171876</v>
      </c>
      <c r="G23" s="166">
        <v>671624</v>
      </c>
      <c r="H23" s="31">
        <v>503366</v>
      </c>
      <c r="I23" s="31">
        <v>344518</v>
      </c>
      <c r="J23" s="31">
        <v>179455</v>
      </c>
      <c r="K23" s="31">
        <v>729767</v>
      </c>
      <c r="L23" s="43"/>
      <c r="M23" s="166">
        <f>+C23-G23</f>
        <v>46440</v>
      </c>
      <c r="N23" s="176">
        <f>IF(ISERROR(M23/G23),0,M23/G23)</f>
        <v>6.9145831596250276E-2</v>
      </c>
      <c r="S23" s="166">
        <v>671624</v>
      </c>
    </row>
    <row r="24" spans="1:19" ht="15" thickBot="1">
      <c r="A24" s="100"/>
      <c r="B24" s="93"/>
      <c r="C24" s="175">
        <v>858140</v>
      </c>
      <c r="D24" s="44">
        <v>610437</v>
      </c>
      <c r="E24" s="44">
        <v>396110</v>
      </c>
      <c r="F24" s="44">
        <v>196572</v>
      </c>
      <c r="G24" s="175">
        <v>772291</v>
      </c>
      <c r="H24" s="44">
        <v>578476</v>
      </c>
      <c r="I24" s="44">
        <v>395401</v>
      </c>
      <c r="J24" s="44">
        <v>206377</v>
      </c>
      <c r="K24" s="44">
        <v>812195</v>
      </c>
      <c r="L24" s="43"/>
      <c r="M24" s="175">
        <f>+C24-G24</f>
        <v>85849</v>
      </c>
      <c r="N24" s="47">
        <f>IF(ISERROR(M24/G24),0,M24/G24)</f>
        <v>0.11116146633846569</v>
      </c>
      <c r="S24" s="175">
        <v>772291</v>
      </c>
    </row>
    <row r="25" spans="1:19" ht="15" thickTop="1">
      <c r="A25" s="100" t="s">
        <v>59</v>
      </c>
      <c r="B25" s="94" t="s">
        <v>51</v>
      </c>
      <c r="C25" s="168">
        <v>834011</v>
      </c>
      <c r="D25" s="33">
        <v>598219</v>
      </c>
      <c r="E25" s="33">
        <v>369779</v>
      </c>
      <c r="F25" s="33">
        <v>171140</v>
      </c>
      <c r="G25" s="168">
        <v>604318</v>
      </c>
      <c r="H25" s="33">
        <v>432544</v>
      </c>
      <c r="I25" s="33">
        <v>273214</v>
      </c>
      <c r="J25" s="33">
        <v>127199</v>
      </c>
      <c r="K25" s="33">
        <v>461968</v>
      </c>
      <c r="L25" s="43"/>
      <c r="M25" s="168">
        <f>+C25-G25</f>
        <v>229693</v>
      </c>
      <c r="N25" s="178">
        <f>IF(ISERROR(M25/G25),0,M25/G25)</f>
        <v>0.38008631217339217</v>
      </c>
      <c r="S25" s="168">
        <v>604318</v>
      </c>
    </row>
    <row r="26" spans="1:19">
      <c r="A26" s="97"/>
      <c r="B26" s="98"/>
      <c r="C26" s="161"/>
      <c r="D26" s="12"/>
      <c r="E26" s="12"/>
      <c r="F26" s="12"/>
      <c r="G26" s="161"/>
      <c r="H26" s="12"/>
      <c r="I26" s="12"/>
      <c r="J26" s="12"/>
      <c r="K26" s="12"/>
      <c r="M26" s="161"/>
      <c r="N26" s="176"/>
      <c r="S26" s="161"/>
    </row>
    <row r="27" spans="1:19">
      <c r="A27" s="124" t="s">
        <v>423</v>
      </c>
      <c r="B27" s="125" t="s">
        <v>424</v>
      </c>
      <c r="C27" s="187"/>
      <c r="D27" s="126"/>
      <c r="E27" s="126"/>
      <c r="F27" s="126"/>
      <c r="G27" s="187"/>
      <c r="H27" s="126"/>
      <c r="I27" s="126"/>
      <c r="J27" s="126"/>
      <c r="K27" s="126"/>
      <c r="L27" s="42"/>
      <c r="M27" s="187"/>
      <c r="N27" s="176"/>
      <c r="S27" s="187"/>
    </row>
    <row r="28" spans="1:19" ht="15" thickBot="1">
      <c r="A28" s="101" t="s">
        <v>478</v>
      </c>
      <c r="B28" s="127" t="s">
        <v>479</v>
      </c>
      <c r="C28" s="188">
        <v>76873.295110000006</v>
      </c>
      <c r="D28" s="188">
        <v>62924.964180000003</v>
      </c>
      <c r="E28" s="128">
        <v>54213.149590000001</v>
      </c>
      <c r="F28" s="128">
        <v>32074.78052</v>
      </c>
      <c r="G28" s="188">
        <v>116821.78925999999</v>
      </c>
      <c r="H28" s="128">
        <v>86238.200339999996</v>
      </c>
      <c r="I28" s="128">
        <v>54629.835719999995</v>
      </c>
      <c r="J28" s="128">
        <v>24134.418149999998</v>
      </c>
      <c r="K28" s="128">
        <v>122325.27674</v>
      </c>
      <c r="L28" s="42"/>
      <c r="M28" s="188">
        <f>+C28-G28</f>
        <v>-39948.494149999984</v>
      </c>
      <c r="N28" s="184">
        <f>IF(ISERROR(M28/G28),0,M28/G28)</f>
        <v>-0.34196098521561019</v>
      </c>
      <c r="S28" s="188">
        <v>116821.78925999999</v>
      </c>
    </row>
    <row r="29" spans="1:19" ht="15" thickTop="1">
      <c r="A29" s="129" t="s">
        <v>396</v>
      </c>
      <c r="B29" s="130" t="s">
        <v>397</v>
      </c>
      <c r="C29" s="189">
        <f>C25+C28</f>
        <v>910884.29511000006</v>
      </c>
      <c r="D29" s="189">
        <f>D25+D28</f>
        <v>661143.96418000001</v>
      </c>
      <c r="E29" s="131">
        <f t="shared" ref="E29:K29" si="4">E25+E28</f>
        <v>423992.14958999999</v>
      </c>
      <c r="F29" s="131">
        <f t="shared" si="4"/>
        <v>203214.78052</v>
      </c>
      <c r="G29" s="189">
        <v>721139.78925999999</v>
      </c>
      <c r="H29" s="189">
        <f t="shared" si="4"/>
        <v>518782.20033999998</v>
      </c>
      <c r="I29" s="131">
        <f t="shared" si="4"/>
        <v>327843.83571999997</v>
      </c>
      <c r="J29" s="131">
        <f t="shared" si="4"/>
        <v>151333.41814999998</v>
      </c>
      <c r="K29" s="131">
        <f t="shared" si="4"/>
        <v>584293.27674</v>
      </c>
      <c r="L29" s="42"/>
      <c r="M29" s="189">
        <f>+C29-G29</f>
        <v>189744.50585000007</v>
      </c>
      <c r="N29" s="199">
        <f>IF(ISERROR(M29/G29),0,M29/G29)</f>
        <v>0.26311751019134172</v>
      </c>
      <c r="S29" s="189">
        <v>721139.78925999999</v>
      </c>
    </row>
    <row r="30" spans="1:19">
      <c r="B30" s="3"/>
      <c r="C30" s="161"/>
      <c r="D30" s="12"/>
      <c r="E30" s="12"/>
      <c r="F30" s="12"/>
      <c r="G30" s="12"/>
      <c r="H30" s="12"/>
      <c r="I30" s="12"/>
      <c r="J30" s="12"/>
      <c r="K30" s="12"/>
      <c r="M30" s="12"/>
    </row>
    <row r="31" spans="1:19">
      <c r="B31" s="3"/>
    </row>
    <row r="32" spans="1:19" ht="15">
      <c r="A32" s="69" t="s">
        <v>232</v>
      </c>
      <c r="B32" s="69" t="s">
        <v>233</v>
      </c>
      <c r="C32" s="79"/>
      <c r="D32" s="79"/>
      <c r="E32" s="79"/>
      <c r="F32" s="79"/>
      <c r="G32" s="79"/>
      <c r="H32" s="79"/>
      <c r="I32" s="79"/>
      <c r="J32" s="79"/>
      <c r="K32" s="79"/>
      <c r="L32" s="79"/>
      <c r="M32" s="257" t="s">
        <v>430</v>
      </c>
      <c r="N32" s="257"/>
      <c r="O32" s="15"/>
      <c r="P32" s="257" t="s">
        <v>442</v>
      </c>
      <c r="Q32" s="257"/>
    </row>
    <row r="33" spans="1:17" ht="27" customHeight="1">
      <c r="A33" s="103" t="s">
        <v>59</v>
      </c>
      <c r="B33" s="103" t="s">
        <v>51</v>
      </c>
      <c r="C33" s="186" t="s">
        <v>444</v>
      </c>
      <c r="D33" s="84" t="s">
        <v>443</v>
      </c>
      <c r="E33" s="84" t="s">
        <v>45</v>
      </c>
      <c r="F33" s="84" t="s">
        <v>46</v>
      </c>
      <c r="G33" s="84" t="s">
        <v>47</v>
      </c>
      <c r="H33" s="84" t="s">
        <v>75</v>
      </c>
      <c r="I33" s="84" t="s">
        <v>48</v>
      </c>
      <c r="J33" s="84" t="s">
        <v>141</v>
      </c>
      <c r="K33" s="84" t="s">
        <v>49</v>
      </c>
      <c r="L33" s="79"/>
      <c r="M33" s="255" t="s">
        <v>429</v>
      </c>
      <c r="N33" s="258"/>
      <c r="P33" s="255" t="s">
        <v>431</v>
      </c>
      <c r="Q33" s="258"/>
    </row>
    <row r="34" spans="1:17">
      <c r="A34" s="100" t="s">
        <v>23</v>
      </c>
      <c r="B34" s="94" t="s">
        <v>60</v>
      </c>
      <c r="C34" s="27"/>
      <c r="D34" s="27"/>
      <c r="E34" s="27"/>
      <c r="F34" s="27"/>
      <c r="G34" s="27"/>
      <c r="H34" s="27"/>
      <c r="I34" s="27"/>
      <c r="J34" s="27"/>
      <c r="K34" s="27"/>
      <c r="M34" s="12"/>
      <c r="N34" s="37"/>
      <c r="P34" s="12"/>
      <c r="Q34" s="37"/>
    </row>
    <row r="35" spans="1:17">
      <c r="A35" s="99" t="s">
        <v>76</v>
      </c>
      <c r="B35" s="93" t="s">
        <v>61</v>
      </c>
      <c r="C35" s="166">
        <f t="shared" ref="C35:D35" si="5">+C6-D6</f>
        <v>11120</v>
      </c>
      <c r="D35" s="166">
        <f t="shared" si="5"/>
        <v>10637</v>
      </c>
      <c r="E35" s="166">
        <f>+E6-F6</f>
        <v>9675</v>
      </c>
      <c r="F35" s="31">
        <f t="shared" ref="F35:F49" si="6">+F6</f>
        <v>7564</v>
      </c>
      <c r="G35" s="166">
        <f>+G6-H6</f>
        <v>7061</v>
      </c>
      <c r="H35" s="31">
        <v>6247</v>
      </c>
      <c r="I35" s="31">
        <f>+I6-J6</f>
        <v>7437</v>
      </c>
      <c r="J35" s="31">
        <f t="shared" ref="J35:J49" si="7">+J6</f>
        <v>6925</v>
      </c>
      <c r="K35" s="31" t="s">
        <v>234</v>
      </c>
      <c r="L35" s="43"/>
      <c r="M35" s="166">
        <f t="shared" ref="M35:M41" si="8">+C35-G35</f>
        <v>4059</v>
      </c>
      <c r="N35" s="176">
        <f t="shared" ref="N35:N41" si="9">IF(ISERROR(M35/G35),0,M35/G35)</f>
        <v>0.57484775527545673</v>
      </c>
      <c r="P35" s="166">
        <f t="shared" ref="P35:P41" si="10">+C35-D35</f>
        <v>483</v>
      </c>
      <c r="Q35" s="176">
        <f t="shared" ref="Q35:Q43" si="11">IF(ISERROR(P35/D35),0,P35/D35)</f>
        <v>4.5407539719845819E-2</v>
      </c>
    </row>
    <row r="36" spans="1:17">
      <c r="A36" s="99" t="s">
        <v>77</v>
      </c>
      <c r="B36" s="93" t="s">
        <v>62</v>
      </c>
      <c r="C36" s="166">
        <f t="shared" ref="C36:D36" si="12">C7-D7</f>
        <v>72901</v>
      </c>
      <c r="D36" s="166">
        <f t="shared" si="12"/>
        <v>67034</v>
      </c>
      <c r="E36" s="166">
        <f>E7-F7</f>
        <v>57600</v>
      </c>
      <c r="F36" s="31">
        <f t="shared" si="6"/>
        <v>49561</v>
      </c>
      <c r="G36" s="166">
        <f t="shared" ref="G36:G54" si="13">+G7-H7</f>
        <v>50683</v>
      </c>
      <c r="H36" s="31">
        <v>47784</v>
      </c>
      <c r="I36" s="31">
        <f t="shared" ref="I36:I54" si="14">+I7-J7</f>
        <v>44976</v>
      </c>
      <c r="J36" s="31">
        <f t="shared" si="7"/>
        <v>43247</v>
      </c>
      <c r="K36" s="31" t="s">
        <v>234</v>
      </c>
      <c r="L36" s="43"/>
      <c r="M36" s="166">
        <f t="shared" si="8"/>
        <v>22218</v>
      </c>
      <c r="N36" s="176">
        <f t="shared" si="9"/>
        <v>0.43837184065663043</v>
      </c>
      <c r="P36" s="166">
        <f t="shared" si="10"/>
        <v>5867</v>
      </c>
      <c r="Q36" s="176">
        <f t="shared" si="11"/>
        <v>8.752274964943163E-2</v>
      </c>
    </row>
    <row r="37" spans="1:17" ht="25.5">
      <c r="A37" s="99" t="s">
        <v>89</v>
      </c>
      <c r="B37" s="93" t="s">
        <v>63</v>
      </c>
      <c r="C37" s="167">
        <f>C8-D8</f>
        <v>359093</v>
      </c>
      <c r="D37" s="167">
        <f t="shared" ref="D37" si="15">D8-E8</f>
        <v>303395</v>
      </c>
      <c r="E37" s="167">
        <f>E8-F8</f>
        <v>269813</v>
      </c>
      <c r="F37" s="32">
        <f>+F8</f>
        <v>253061</v>
      </c>
      <c r="G37" s="167">
        <f t="shared" si="13"/>
        <v>273765</v>
      </c>
      <c r="H37" s="32">
        <v>242032</v>
      </c>
      <c r="I37" s="32">
        <f t="shared" si="14"/>
        <v>235746</v>
      </c>
      <c r="J37" s="32">
        <f t="shared" si="7"/>
        <v>230443</v>
      </c>
      <c r="K37" s="32" t="s">
        <v>234</v>
      </c>
      <c r="L37" s="43"/>
      <c r="M37" s="167">
        <f t="shared" si="8"/>
        <v>85328</v>
      </c>
      <c r="N37" s="198">
        <f t="shared" si="9"/>
        <v>0.31168337807973995</v>
      </c>
      <c r="P37" s="167">
        <f t="shared" si="10"/>
        <v>55698</v>
      </c>
      <c r="Q37" s="198">
        <f t="shared" si="11"/>
        <v>0.1835824585111818</v>
      </c>
    </row>
    <row r="38" spans="1:17">
      <c r="A38" s="99" t="s">
        <v>78</v>
      </c>
      <c r="B38" s="93" t="s">
        <v>64</v>
      </c>
      <c r="C38" s="166">
        <f t="shared" ref="C38:D38" si="16">C9-D9</f>
        <v>139288</v>
      </c>
      <c r="D38" s="166">
        <f t="shared" si="16"/>
        <v>100031</v>
      </c>
      <c r="E38" s="166">
        <f>E9-F9</f>
        <v>83617</v>
      </c>
      <c r="F38" s="31">
        <f t="shared" si="6"/>
        <v>78438</v>
      </c>
      <c r="G38" s="166">
        <f t="shared" si="13"/>
        <v>98296</v>
      </c>
      <c r="H38" s="31">
        <v>75115</v>
      </c>
      <c r="I38" s="31">
        <f t="shared" si="14"/>
        <v>74908</v>
      </c>
      <c r="J38" s="31">
        <f t="shared" si="7"/>
        <v>75700</v>
      </c>
      <c r="K38" s="31" t="s">
        <v>234</v>
      </c>
      <c r="L38" s="43"/>
      <c r="M38" s="166">
        <f t="shared" si="8"/>
        <v>40992</v>
      </c>
      <c r="N38" s="176">
        <f t="shared" si="9"/>
        <v>0.41702612517294702</v>
      </c>
      <c r="P38" s="166">
        <f t="shared" si="10"/>
        <v>39257</v>
      </c>
      <c r="Q38" s="176">
        <f t="shared" si="11"/>
        <v>0.39244834101428555</v>
      </c>
    </row>
    <row r="39" spans="1:17">
      <c r="A39" s="99" t="s">
        <v>79</v>
      </c>
      <c r="B39" s="93" t="s">
        <v>65</v>
      </c>
      <c r="C39" s="166">
        <f t="shared" ref="C39:E43" si="17">C10-D10</f>
        <v>212025</v>
      </c>
      <c r="D39" s="166">
        <f t="shared" si="17"/>
        <v>200093</v>
      </c>
      <c r="E39" s="166">
        <f t="shared" si="17"/>
        <v>183055</v>
      </c>
      <c r="F39" s="31">
        <f t="shared" si="6"/>
        <v>171502</v>
      </c>
      <c r="G39" s="166">
        <f t="shared" si="13"/>
        <v>169043</v>
      </c>
      <c r="H39" s="31">
        <v>164255</v>
      </c>
      <c r="I39" s="31">
        <f>+I10-J10</f>
        <v>158287</v>
      </c>
      <c r="J39" s="31">
        <f t="shared" si="7"/>
        <v>152707</v>
      </c>
      <c r="K39" s="31" t="s">
        <v>234</v>
      </c>
      <c r="L39" s="43"/>
      <c r="M39" s="166">
        <f t="shared" si="8"/>
        <v>42982</v>
      </c>
      <c r="N39" s="176">
        <f t="shared" si="9"/>
        <v>0.25426666587791275</v>
      </c>
      <c r="P39" s="166">
        <f t="shared" si="10"/>
        <v>11932</v>
      </c>
      <c r="Q39" s="176">
        <f t="shared" si="11"/>
        <v>5.9632270993987796E-2</v>
      </c>
    </row>
    <row r="40" spans="1:17">
      <c r="A40" s="99" t="s">
        <v>80</v>
      </c>
      <c r="B40" s="93" t="s">
        <v>66</v>
      </c>
      <c r="C40" s="166">
        <f t="shared" si="17"/>
        <v>2983</v>
      </c>
      <c r="D40" s="166">
        <f t="shared" si="17"/>
        <v>2907</v>
      </c>
      <c r="E40" s="166">
        <f t="shared" si="17"/>
        <v>2577</v>
      </c>
      <c r="F40" s="31">
        <f t="shared" si="6"/>
        <v>2561</v>
      </c>
      <c r="G40" s="166">
        <f t="shared" si="13"/>
        <v>2517</v>
      </c>
      <c r="H40" s="31">
        <v>2346</v>
      </c>
      <c r="I40" s="31">
        <f t="shared" si="14"/>
        <v>2274</v>
      </c>
      <c r="J40" s="31">
        <f t="shared" si="7"/>
        <v>1827</v>
      </c>
      <c r="K40" s="31" t="s">
        <v>234</v>
      </c>
      <c r="L40" s="43"/>
      <c r="M40" s="166">
        <f t="shared" si="8"/>
        <v>466</v>
      </c>
      <c r="N40" s="176">
        <f t="shared" si="9"/>
        <v>0.18514104092173223</v>
      </c>
      <c r="P40" s="166">
        <f t="shared" si="10"/>
        <v>76</v>
      </c>
      <c r="Q40" s="176">
        <f t="shared" si="11"/>
        <v>2.6143790849673203E-2</v>
      </c>
    </row>
    <row r="41" spans="1:17">
      <c r="A41" s="99" t="s">
        <v>81</v>
      </c>
      <c r="B41" s="93" t="s">
        <v>67</v>
      </c>
      <c r="C41" s="166">
        <f t="shared" si="17"/>
        <v>4797</v>
      </c>
      <c r="D41" s="166">
        <f t="shared" si="17"/>
        <v>364</v>
      </c>
      <c r="E41" s="166">
        <f t="shared" si="17"/>
        <v>564</v>
      </c>
      <c r="F41" s="31">
        <f t="shared" si="6"/>
        <v>560</v>
      </c>
      <c r="G41" s="166">
        <f t="shared" si="13"/>
        <v>3909</v>
      </c>
      <c r="H41" s="31">
        <v>316</v>
      </c>
      <c r="I41" s="31">
        <f t="shared" si="14"/>
        <v>277</v>
      </c>
      <c r="J41" s="31">
        <f t="shared" si="7"/>
        <v>209</v>
      </c>
      <c r="K41" s="31" t="s">
        <v>234</v>
      </c>
      <c r="L41" s="43"/>
      <c r="M41" s="166">
        <f t="shared" si="8"/>
        <v>888</v>
      </c>
      <c r="N41" s="176">
        <f t="shared" si="9"/>
        <v>0.22716807367613201</v>
      </c>
      <c r="P41" s="166">
        <f t="shared" si="10"/>
        <v>4433</v>
      </c>
      <c r="Q41" s="176">
        <f t="shared" si="11"/>
        <v>12.178571428571429</v>
      </c>
    </row>
    <row r="42" spans="1:17">
      <c r="A42" s="99" t="s">
        <v>474</v>
      </c>
      <c r="B42" s="93" t="s">
        <v>476</v>
      </c>
      <c r="C42" s="231"/>
      <c r="D42" s="166">
        <f t="shared" si="17"/>
        <v>7030</v>
      </c>
      <c r="E42" s="166">
        <f t="shared" si="17"/>
        <v>5925</v>
      </c>
      <c r="F42" s="31">
        <f t="shared" si="6"/>
        <v>5200</v>
      </c>
      <c r="G42" s="231"/>
      <c r="H42" s="31">
        <v>4830</v>
      </c>
      <c r="I42" s="31">
        <f t="shared" si="14"/>
        <v>4648</v>
      </c>
      <c r="J42" s="31">
        <f t="shared" si="7"/>
        <v>3737</v>
      </c>
      <c r="K42" s="31" t="s">
        <v>234</v>
      </c>
      <c r="L42" s="43"/>
      <c r="M42" s="166" t="s">
        <v>234</v>
      </c>
      <c r="N42" s="176">
        <f t="shared" ref="N42:N43" si="18">IF(ISERROR(M42/G42),0,M42/G42)</f>
        <v>0</v>
      </c>
      <c r="P42" s="166" t="s">
        <v>234</v>
      </c>
      <c r="Q42" s="176">
        <f t="shared" si="11"/>
        <v>0</v>
      </c>
    </row>
    <row r="43" spans="1:17">
      <c r="A43" s="99" t="s">
        <v>475</v>
      </c>
      <c r="B43" s="93" t="s">
        <v>477</v>
      </c>
      <c r="C43" s="231"/>
      <c r="D43" s="166">
        <f t="shared" si="17"/>
        <v>624</v>
      </c>
      <c r="E43" s="166">
        <f t="shared" si="17"/>
        <v>679</v>
      </c>
      <c r="F43" s="31">
        <f t="shared" si="6"/>
        <v>964</v>
      </c>
      <c r="G43" s="231"/>
      <c r="H43" s="31">
        <v>596</v>
      </c>
      <c r="I43" s="31">
        <f t="shared" si="14"/>
        <v>824</v>
      </c>
      <c r="J43" s="31">
        <f t="shared" si="7"/>
        <v>844</v>
      </c>
      <c r="K43" s="31" t="s">
        <v>234</v>
      </c>
      <c r="L43" s="43"/>
      <c r="M43" s="166" t="s">
        <v>234</v>
      </c>
      <c r="N43" s="176">
        <f t="shared" si="18"/>
        <v>0</v>
      </c>
      <c r="P43" s="166" t="s">
        <v>234</v>
      </c>
      <c r="Q43" s="176">
        <f t="shared" si="11"/>
        <v>0</v>
      </c>
    </row>
    <row r="44" spans="1:17">
      <c r="A44" s="118"/>
      <c r="B44" s="93"/>
      <c r="C44" s="166"/>
      <c r="D44" s="166"/>
      <c r="E44" s="166"/>
      <c r="F44" s="31"/>
      <c r="G44" s="166"/>
      <c r="H44" s="31"/>
      <c r="I44" s="31"/>
      <c r="J44" s="31"/>
      <c r="K44" s="31"/>
      <c r="L44" s="43"/>
      <c r="M44" s="166"/>
      <c r="N44" s="176"/>
      <c r="P44" s="166"/>
      <c r="Q44" s="176"/>
    </row>
    <row r="45" spans="1:17">
      <c r="A45" s="99" t="s">
        <v>435</v>
      </c>
      <c r="B45" s="93" t="s">
        <v>68</v>
      </c>
      <c r="C45" s="167">
        <f t="shared" ref="C45:D45" si="19">C16-D16</f>
        <v>60803</v>
      </c>
      <c r="D45" s="167">
        <f t="shared" si="19"/>
        <v>54047</v>
      </c>
      <c r="E45" s="167">
        <f>E16-F16</f>
        <v>54485</v>
      </c>
      <c r="F45" s="32">
        <f t="shared" si="6"/>
        <v>51362</v>
      </c>
      <c r="G45" s="167">
        <f t="shared" si="13"/>
        <v>49559</v>
      </c>
      <c r="H45" s="32">
        <v>40916</v>
      </c>
      <c r="I45" s="32">
        <f t="shared" si="14"/>
        <v>41408</v>
      </c>
      <c r="J45" s="32">
        <f t="shared" si="7"/>
        <v>48380</v>
      </c>
      <c r="K45" s="32" t="s">
        <v>234</v>
      </c>
      <c r="L45" s="43"/>
      <c r="M45" s="167">
        <f>+C45-G45</f>
        <v>11244</v>
      </c>
      <c r="N45" s="198">
        <f>IF(ISERROR(M45/G45),0,M45/G45)</f>
        <v>0.22688109122460098</v>
      </c>
      <c r="P45" s="167">
        <f>+C45-D45</f>
        <v>6756</v>
      </c>
      <c r="Q45" s="198">
        <f>IF(ISERROR(P45/D45),0,P45/D45)</f>
        <v>0.12500231280182064</v>
      </c>
    </row>
    <row r="46" spans="1:17" ht="25.5">
      <c r="A46" s="99" t="s">
        <v>82</v>
      </c>
      <c r="B46" s="93" t="s">
        <v>69</v>
      </c>
      <c r="C46" s="166">
        <f t="shared" ref="C46:D46" si="20">C17-D17</f>
        <v>8506</v>
      </c>
      <c r="D46" s="166">
        <f t="shared" si="20"/>
        <v>6930</v>
      </c>
      <c r="E46" s="166">
        <f>E17-F17</f>
        <v>10870</v>
      </c>
      <c r="F46" s="31">
        <f t="shared" si="6"/>
        <v>9385</v>
      </c>
      <c r="G46" s="166">
        <f t="shared" si="13"/>
        <v>11093</v>
      </c>
      <c r="H46" s="31">
        <v>9844</v>
      </c>
      <c r="I46" s="31">
        <f t="shared" si="14"/>
        <v>6796</v>
      </c>
      <c r="J46" s="31">
        <f t="shared" si="7"/>
        <v>5699</v>
      </c>
      <c r="K46" s="31" t="s">
        <v>234</v>
      </c>
      <c r="L46" s="43"/>
      <c r="M46" s="166">
        <f>+C46-G46</f>
        <v>-2587</v>
      </c>
      <c r="N46" s="176">
        <f>IF(ISERROR(M46/G46),0,M46/G46)</f>
        <v>-0.23321013251600109</v>
      </c>
      <c r="P46" s="166">
        <f>+C46-D46</f>
        <v>1576</v>
      </c>
      <c r="Q46" s="176">
        <f>IF(ISERROR(P46/D46),0,P46/D46)</f>
        <v>0.22741702741702741</v>
      </c>
    </row>
    <row r="47" spans="1:17">
      <c r="A47" s="99" t="s">
        <v>83</v>
      </c>
      <c r="B47" s="93" t="s">
        <v>70</v>
      </c>
      <c r="C47" s="166">
        <f t="shared" ref="C47:D47" si="21">C18-D18</f>
        <v>52297</v>
      </c>
      <c r="D47" s="166">
        <f t="shared" si="21"/>
        <v>46519</v>
      </c>
      <c r="E47" s="166">
        <f>E18-F18</f>
        <v>43037</v>
      </c>
      <c r="F47" s="31">
        <f t="shared" si="6"/>
        <v>40995</v>
      </c>
      <c r="G47" s="166">
        <f t="shared" si="13"/>
        <v>37433</v>
      </c>
      <c r="H47" s="31">
        <v>29577</v>
      </c>
      <c r="I47" s="31">
        <f t="shared" si="14"/>
        <v>33102</v>
      </c>
      <c r="J47" s="31">
        <f t="shared" si="7"/>
        <v>40724</v>
      </c>
      <c r="K47" s="31" t="s">
        <v>234</v>
      </c>
      <c r="L47" s="43"/>
      <c r="M47" s="166">
        <f>+C47-G47</f>
        <v>14864</v>
      </c>
      <c r="N47" s="176">
        <f>IF(ISERROR(M47/G47),0,M47/G47)</f>
        <v>0.3970827879144071</v>
      </c>
      <c r="P47" s="166">
        <f>+C47-D47</f>
        <v>5778</v>
      </c>
      <c r="Q47" s="176">
        <f>IF(ISERROR(P47/D47),0,P47/D47)</f>
        <v>0.12420731314086718</v>
      </c>
    </row>
    <row r="48" spans="1:17">
      <c r="A48" s="99" t="s">
        <v>84</v>
      </c>
      <c r="B48" s="93" t="s">
        <v>71</v>
      </c>
      <c r="C48" s="169">
        <f t="shared" ref="C48:D48" si="22">C19-D19</f>
        <v>0</v>
      </c>
      <c r="D48" s="169">
        <f t="shared" si="22"/>
        <v>598</v>
      </c>
      <c r="E48" s="169">
        <f>E19-F19</f>
        <v>578</v>
      </c>
      <c r="F48" s="34">
        <f t="shared" si="6"/>
        <v>982</v>
      </c>
      <c r="G48" s="169">
        <f t="shared" si="13"/>
        <v>1033</v>
      </c>
      <c r="H48" s="34">
        <v>1495</v>
      </c>
      <c r="I48" s="34">
        <f t="shared" si="14"/>
        <v>1510</v>
      </c>
      <c r="J48" s="34">
        <f t="shared" si="7"/>
        <v>1957</v>
      </c>
      <c r="K48" s="34" t="s">
        <v>234</v>
      </c>
      <c r="L48" s="43"/>
      <c r="M48" s="169">
        <f>+C48-G48</f>
        <v>-1033</v>
      </c>
      <c r="N48" s="177">
        <f>IF(ISERROR(M48/G48),0,M48/G48)</f>
        <v>-1</v>
      </c>
      <c r="P48" s="169">
        <f>+C48-D48</f>
        <v>-598</v>
      </c>
      <c r="Q48" s="177">
        <f>IF(ISERROR(P48/D48),0,P48/D48)</f>
        <v>-1</v>
      </c>
    </row>
    <row r="49" spans="1:17">
      <c r="A49" s="99"/>
      <c r="B49" s="93"/>
      <c r="C49" s="168">
        <f>C20-D20</f>
        <v>483495</v>
      </c>
      <c r="D49" s="168">
        <f t="shared" ref="D49" si="23">D20-E20</f>
        <v>442767</v>
      </c>
      <c r="E49" s="168">
        <f>E20-F20</f>
        <v>398177</v>
      </c>
      <c r="F49" s="33">
        <f t="shared" si="6"/>
        <v>367712</v>
      </c>
      <c r="G49" s="168">
        <f t="shared" si="13"/>
        <v>365589</v>
      </c>
      <c r="H49" s="33">
        <v>342405</v>
      </c>
      <c r="I49" s="33">
        <f t="shared" si="14"/>
        <v>335039</v>
      </c>
      <c r="J49" s="33">
        <f t="shared" si="7"/>
        <v>333576</v>
      </c>
      <c r="K49" s="33" t="s">
        <v>234</v>
      </c>
      <c r="L49" s="43"/>
      <c r="M49" s="168">
        <f>+C49-G49</f>
        <v>117906</v>
      </c>
      <c r="N49" s="178">
        <f>IF(ISERROR(M49/G49),0,M49/G49)</f>
        <v>0.32250970351952601</v>
      </c>
      <c r="P49" s="168">
        <f>+C49-D49</f>
        <v>40728</v>
      </c>
      <c r="Q49" s="178">
        <f>IF(ISERROR(P49/D49),0,P49/D49)</f>
        <v>9.1985175046920845E-2</v>
      </c>
    </row>
    <row r="50" spans="1:17">
      <c r="A50" s="100" t="s">
        <v>85</v>
      </c>
      <c r="B50" s="94" t="s">
        <v>72</v>
      </c>
      <c r="C50" s="166"/>
      <c r="D50" s="166"/>
      <c r="E50" s="166"/>
      <c r="F50" s="31"/>
      <c r="G50" s="166"/>
      <c r="H50" s="31"/>
      <c r="I50" s="31"/>
      <c r="J50" s="31"/>
      <c r="K50" s="31"/>
      <c r="L50" s="43"/>
      <c r="M50" s="166"/>
      <c r="N50" s="176"/>
      <c r="P50" s="166"/>
      <c r="Q50" s="176"/>
    </row>
    <row r="51" spans="1:17">
      <c r="A51" s="99" t="s">
        <v>86</v>
      </c>
      <c r="B51" s="93" t="s">
        <v>73</v>
      </c>
      <c r="C51" s="166">
        <f t="shared" ref="C51:D51" si="24">C22-D22</f>
        <v>49450</v>
      </c>
      <c r="D51" s="166">
        <f t="shared" si="24"/>
        <v>38936</v>
      </c>
      <c r="E51" s="166">
        <f>E22-F22</f>
        <v>26994</v>
      </c>
      <c r="F51" s="31">
        <f>+F22</f>
        <v>24696</v>
      </c>
      <c r="G51" s="166">
        <f t="shared" si="13"/>
        <v>25557</v>
      </c>
      <c r="H51" s="31">
        <v>24227</v>
      </c>
      <c r="I51" s="31">
        <f t="shared" si="14"/>
        <v>23961</v>
      </c>
      <c r="J51" s="31">
        <f>+J22</f>
        <v>26922</v>
      </c>
      <c r="K51" s="31" t="s">
        <v>234</v>
      </c>
      <c r="L51" s="43"/>
      <c r="M51" s="166">
        <f>+C51-G51</f>
        <v>23893</v>
      </c>
      <c r="N51" s="176">
        <f>IF(ISERROR(M51/G51),0,M51/G51)</f>
        <v>0.93489063661619121</v>
      </c>
      <c r="P51" s="166">
        <f>+C51-D51</f>
        <v>10514</v>
      </c>
      <c r="Q51" s="176">
        <f>IF(ISERROR(P51/D51),0,P51/D51)</f>
        <v>0.27003287446065338</v>
      </c>
    </row>
    <row r="52" spans="1:17">
      <c r="A52" s="99" t="s">
        <v>87</v>
      </c>
      <c r="B52" s="93" t="s">
        <v>74</v>
      </c>
      <c r="C52" s="166">
        <f t="shared" ref="C52:D52" si="25">C23-D23</f>
        <v>198253</v>
      </c>
      <c r="D52" s="166">
        <f t="shared" si="25"/>
        <v>175391</v>
      </c>
      <c r="E52" s="166">
        <f>E23-F23</f>
        <v>172544</v>
      </c>
      <c r="F52" s="31">
        <f>+F23</f>
        <v>171876</v>
      </c>
      <c r="G52" s="166">
        <f t="shared" si="13"/>
        <v>168258</v>
      </c>
      <c r="H52" s="31">
        <v>158848</v>
      </c>
      <c r="I52" s="31">
        <f t="shared" si="14"/>
        <v>165063</v>
      </c>
      <c r="J52" s="31">
        <f>+J23</f>
        <v>179455</v>
      </c>
      <c r="K52" s="31" t="s">
        <v>234</v>
      </c>
      <c r="L52" s="43"/>
      <c r="M52" s="166">
        <f>+C52-G52</f>
        <v>29995</v>
      </c>
      <c r="N52" s="176">
        <f>IF(ISERROR(M52/G52),0,M52/G52)</f>
        <v>0.17826789810885663</v>
      </c>
      <c r="P52" s="166">
        <f>+C52-D52</f>
        <v>22862</v>
      </c>
      <c r="Q52" s="176">
        <f>IF(ISERROR(P52/D52),0,P52/D52)</f>
        <v>0.13034876361956999</v>
      </c>
    </row>
    <row r="53" spans="1:17" ht="15" thickBot="1">
      <c r="A53" s="100"/>
      <c r="B53" s="93"/>
      <c r="C53" s="175">
        <f t="shared" ref="C53:D53" si="26">C24-D24</f>
        <v>247703</v>
      </c>
      <c r="D53" s="175">
        <f t="shared" si="26"/>
        <v>214327</v>
      </c>
      <c r="E53" s="175">
        <f>E24-F24</f>
        <v>199538</v>
      </c>
      <c r="F53" s="44">
        <f>+F24</f>
        <v>196572</v>
      </c>
      <c r="G53" s="175">
        <f t="shared" si="13"/>
        <v>193815</v>
      </c>
      <c r="H53" s="44">
        <v>183075</v>
      </c>
      <c r="I53" s="44">
        <f t="shared" si="14"/>
        <v>189024</v>
      </c>
      <c r="J53" s="44">
        <f>+J24</f>
        <v>206377</v>
      </c>
      <c r="K53" s="44" t="s">
        <v>234</v>
      </c>
      <c r="L53" s="43"/>
      <c r="M53" s="175">
        <f>+C53-G53</f>
        <v>53888</v>
      </c>
      <c r="N53" s="47">
        <f>IF(ISERROR(M53/G53),0,M53/G53)</f>
        <v>0.27803833552614604</v>
      </c>
      <c r="P53" s="175">
        <f>+C53-D53</f>
        <v>33376</v>
      </c>
      <c r="Q53" s="47">
        <f>IF(ISERROR(P53/D53),0,P53/D53)</f>
        <v>0.15572466371479096</v>
      </c>
    </row>
    <row r="54" spans="1:17" ht="15" thickTop="1">
      <c r="A54" s="100" t="s">
        <v>59</v>
      </c>
      <c r="B54" s="94" t="s">
        <v>51</v>
      </c>
      <c r="C54" s="168">
        <f t="shared" ref="C54:D54" si="27">C25-D25</f>
        <v>235792</v>
      </c>
      <c r="D54" s="168">
        <f t="shared" si="27"/>
        <v>228440</v>
      </c>
      <c r="E54" s="168">
        <f>E25-F25</f>
        <v>198639</v>
      </c>
      <c r="F54" s="33">
        <f>+F25</f>
        <v>171140</v>
      </c>
      <c r="G54" s="168">
        <f t="shared" si="13"/>
        <v>171774</v>
      </c>
      <c r="H54" s="33">
        <v>159330</v>
      </c>
      <c r="I54" s="33">
        <f t="shared" si="14"/>
        <v>146015</v>
      </c>
      <c r="J54" s="33">
        <f>+J25</f>
        <v>127199</v>
      </c>
      <c r="K54" s="33" t="s">
        <v>234</v>
      </c>
      <c r="L54" s="43"/>
      <c r="M54" s="168">
        <f>+C54-G54</f>
        <v>64018</v>
      </c>
      <c r="N54" s="178">
        <f>IF(ISERROR(M54/G54),0,M54/G54)</f>
        <v>0.37268736828623655</v>
      </c>
      <c r="P54" s="168">
        <f>+C54-D54</f>
        <v>7352</v>
      </c>
      <c r="Q54" s="178">
        <f>IF(ISERROR(P54/D54),0,P54/D54)</f>
        <v>3.2183505515671514E-2</v>
      </c>
    </row>
    <row r="55" spans="1:17">
      <c r="A55" s="97"/>
      <c r="B55" s="98"/>
      <c r="C55" s="161"/>
      <c r="D55" s="161"/>
      <c r="E55" s="161"/>
      <c r="F55" s="12"/>
      <c r="G55" s="161"/>
      <c r="H55" s="12"/>
      <c r="I55" s="12"/>
      <c r="J55" s="12"/>
      <c r="K55" s="12"/>
      <c r="M55" s="161"/>
      <c r="N55" s="176"/>
      <c r="P55" s="161"/>
      <c r="Q55" s="176"/>
    </row>
    <row r="56" spans="1:17">
      <c r="A56" s="124" t="s">
        <v>423</v>
      </c>
      <c r="B56" s="125" t="s">
        <v>424</v>
      </c>
      <c r="C56" s="187"/>
      <c r="D56" s="187"/>
      <c r="E56" s="187"/>
      <c r="F56" s="126"/>
      <c r="G56" s="126"/>
      <c r="H56" s="126"/>
      <c r="I56" s="126"/>
      <c r="J56" s="126"/>
      <c r="K56" s="126"/>
      <c r="L56" s="42"/>
      <c r="M56" s="187"/>
      <c r="N56" s="176"/>
      <c r="P56" s="187"/>
      <c r="Q56" s="176"/>
    </row>
    <row r="57" spans="1:17" ht="15" thickBot="1">
      <c r="A57" s="101" t="s">
        <v>478</v>
      </c>
      <c r="B57" s="127" t="s">
        <v>479</v>
      </c>
      <c r="C57" s="188">
        <f>C28-D28</f>
        <v>13948.330930000004</v>
      </c>
      <c r="D57" s="188">
        <f>D28-E28</f>
        <v>8711.8145900000018</v>
      </c>
      <c r="E57" s="188">
        <f>E28-F28</f>
        <v>22138.369070000001</v>
      </c>
      <c r="F57" s="128">
        <f t="shared" ref="F57:F58" si="28">+F28</f>
        <v>32074.78052</v>
      </c>
      <c r="G57" s="188">
        <v>30583.588919999998</v>
      </c>
      <c r="H57" s="188">
        <v>31608.36462</v>
      </c>
      <c r="I57" s="128">
        <f t="shared" ref="I57" si="29">+I28-J28</f>
        <v>30495.417569999998</v>
      </c>
      <c r="J57" s="128">
        <f t="shared" ref="J57:J58" si="30">+J28</f>
        <v>24134.418149999998</v>
      </c>
      <c r="K57" s="128" t="s">
        <v>234</v>
      </c>
      <c r="L57" s="42"/>
      <c r="M57" s="188">
        <f>+C57-G57</f>
        <v>-16635.257989999995</v>
      </c>
      <c r="N57" s="184">
        <f>IF(ISERROR(M57/G57),0,M57/G57)</f>
        <v>-0.54392759572835625</v>
      </c>
      <c r="O57" s="29"/>
      <c r="P57" s="188">
        <f>+C57-D57</f>
        <v>5236.5163400000019</v>
      </c>
      <c r="Q57" s="184">
        <f>IF(ISERROR(P57/D57),0,P57/D57)</f>
        <v>0.60108216100131684</v>
      </c>
    </row>
    <row r="58" spans="1:17" ht="15" thickTop="1">
      <c r="A58" s="129" t="s">
        <v>396</v>
      </c>
      <c r="B58" s="130" t="s">
        <v>397</v>
      </c>
      <c r="C58" s="189">
        <f t="shared" ref="C58:D58" si="31">+C29-D29</f>
        <v>249740.33093000005</v>
      </c>
      <c r="D58" s="189">
        <f t="shared" si="31"/>
        <v>237151.81459000002</v>
      </c>
      <c r="E58" s="189">
        <f>+E29-F29</f>
        <v>220777.36906999999</v>
      </c>
      <c r="F58" s="131">
        <f t="shared" si="28"/>
        <v>203214.78052</v>
      </c>
      <c r="G58" s="189">
        <f>+G29-H29</f>
        <v>202357.58892000001</v>
      </c>
      <c r="H58" s="131">
        <f>+H29-I29</f>
        <v>190938.36462000001</v>
      </c>
      <c r="I58" s="131">
        <f>+I29-J29</f>
        <v>176510.41756999999</v>
      </c>
      <c r="J58" s="131">
        <f t="shared" si="30"/>
        <v>151333.41814999998</v>
      </c>
      <c r="K58" s="131" t="s">
        <v>234</v>
      </c>
      <c r="L58" s="42"/>
      <c r="M58" s="189">
        <f>+C58-G58</f>
        <v>47382.742010000045</v>
      </c>
      <c r="N58" s="199">
        <f>IF(ISERROR(M58/G58),0,M58/G58)</f>
        <v>0.23415352131286921</v>
      </c>
      <c r="O58" s="29"/>
      <c r="P58" s="189">
        <f>+C58-D58</f>
        <v>12588.516340000031</v>
      </c>
      <c r="Q58" s="199">
        <f>IF(ISERROR(P58/D58),0,P58/D58)</f>
        <v>5.3082100011605182E-2</v>
      </c>
    </row>
    <row r="59" spans="1:17">
      <c r="A59" s="97"/>
      <c r="B59" s="132"/>
      <c r="C59" s="192"/>
      <c r="D59" s="192"/>
      <c r="E59" s="29"/>
      <c r="F59" s="29"/>
      <c r="G59" s="192"/>
      <c r="H59" s="192"/>
      <c r="I59" s="29"/>
      <c r="J59" s="29"/>
      <c r="K59" s="29"/>
      <c r="N59" s="37"/>
      <c r="O59" s="29"/>
    </row>
    <row r="60" spans="1:17" ht="31.5">
      <c r="A60" s="120" t="s">
        <v>461</v>
      </c>
      <c r="B60" s="123" t="s">
        <v>460</v>
      </c>
    </row>
    <row r="61" spans="1:17" ht="21">
      <c r="A61" s="119" t="s">
        <v>472</v>
      </c>
      <c r="B61" s="123" t="s">
        <v>473</v>
      </c>
    </row>
    <row r="62" spans="1:17">
      <c r="A62" s="119"/>
      <c r="B62" s="123"/>
    </row>
    <row r="70" spans="2:6">
      <c r="B70" s="4"/>
      <c r="C70" s="4"/>
      <c r="D70" s="4"/>
      <c r="E70" s="4"/>
      <c r="F70" s="4"/>
    </row>
    <row r="71" spans="2:6">
      <c r="B71" s="4"/>
      <c r="C71" s="4"/>
      <c r="D71" s="208"/>
      <c r="E71" s="209"/>
      <c r="F71" s="4"/>
    </row>
    <row r="72" spans="2:6">
      <c r="B72" s="4"/>
      <c r="C72" s="4"/>
      <c r="D72" s="208"/>
      <c r="E72" s="209"/>
      <c r="F72" s="4"/>
    </row>
    <row r="73" spans="2:6">
      <c r="B73" s="4"/>
      <c r="C73" s="4"/>
      <c r="D73" s="208"/>
      <c r="E73" s="209"/>
      <c r="F73" s="4"/>
    </row>
    <row r="74" spans="2:6">
      <c r="B74" s="210"/>
      <c r="C74" s="4"/>
      <c r="D74" s="208"/>
      <c r="E74" s="209"/>
      <c r="F74" s="4"/>
    </row>
    <row r="75" spans="2:6">
      <c r="B75" s="211"/>
      <c r="C75" s="4"/>
      <c r="D75" s="208"/>
      <c r="E75" s="209"/>
      <c r="F75" s="4"/>
    </row>
    <row r="76" spans="2:6">
      <c r="B76" s="211"/>
      <c r="C76" s="4"/>
      <c r="D76" s="208"/>
      <c r="E76" s="209"/>
      <c r="F76" s="4"/>
    </row>
    <row r="77" spans="2:6">
      <c r="B77" s="212"/>
      <c r="C77" s="4"/>
      <c r="D77" s="211"/>
      <c r="E77" s="210"/>
      <c r="F77" s="4"/>
    </row>
    <row r="78" spans="2:6">
      <c r="B78" s="4"/>
      <c r="C78" s="4"/>
      <c r="D78" s="211"/>
      <c r="E78" s="210"/>
      <c r="F78" s="4"/>
    </row>
    <row r="79" spans="2:6">
      <c r="B79" s="4"/>
      <c r="C79" s="4"/>
      <c r="D79" s="211"/>
      <c r="E79" s="210"/>
      <c r="F79" s="4"/>
    </row>
    <row r="80" spans="2:6">
      <c r="B80" s="4"/>
      <c r="C80" s="4"/>
      <c r="D80" s="211"/>
      <c r="E80" s="210"/>
      <c r="F80" s="4"/>
    </row>
    <row r="81" spans="2:6">
      <c r="B81" s="4"/>
      <c r="C81" s="4"/>
      <c r="D81" s="211"/>
      <c r="E81" s="211"/>
      <c r="F81" s="4"/>
    </row>
    <row r="82" spans="2:6">
      <c r="B82" s="4"/>
      <c r="C82" s="4"/>
      <c r="D82" s="211"/>
      <c r="E82" s="211"/>
      <c r="F82" s="4"/>
    </row>
    <row r="83" spans="2:6">
      <c r="B83" s="4"/>
      <c r="C83" s="4"/>
      <c r="D83" s="4"/>
      <c r="E83" s="212"/>
      <c r="F83" s="4"/>
    </row>
    <row r="84" spans="2:6">
      <c r="B84" s="4"/>
      <c r="C84" s="4"/>
      <c r="D84" s="4"/>
      <c r="E84" s="4"/>
      <c r="F84" s="4"/>
    </row>
  </sheetData>
  <mergeCells count="6">
    <mergeCell ref="M3:N3"/>
    <mergeCell ref="M4:N4"/>
    <mergeCell ref="M32:N32"/>
    <mergeCell ref="M33:N33"/>
    <mergeCell ref="P32:Q32"/>
    <mergeCell ref="P33:Q3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sheetPr>
    <tabColor rgb="FF92D050"/>
    <pageSetUpPr fitToPage="1"/>
  </sheetPr>
  <dimension ref="A1:T45"/>
  <sheetViews>
    <sheetView showGridLines="0" zoomScale="85" zoomScaleNormal="85" zoomScaleSheetLayoutView="85" workbookViewId="0">
      <selection activeCell="Q43" sqref="Q43"/>
    </sheetView>
  </sheetViews>
  <sheetFormatPr defaultRowHeight="14.25"/>
  <cols>
    <col min="1" max="1" width="36.625" style="1" customWidth="1"/>
    <col min="2" max="2" width="37.375" style="1" customWidth="1"/>
    <col min="3" max="3" width="9.5" style="1" bestFit="1" customWidth="1"/>
    <col min="4" max="5" width="11" style="1" bestFit="1" customWidth="1"/>
    <col min="6" max="6" width="9.75" style="1" bestFit="1" customWidth="1"/>
    <col min="7" max="8" width="11" style="1" customWidth="1"/>
    <col min="9" max="9" width="11" style="1" bestFit="1" customWidth="1"/>
    <col min="10" max="10" width="9.75" style="1" bestFit="1" customWidth="1"/>
    <col min="11" max="11" width="11" style="1" bestFit="1" customWidth="1"/>
    <col min="12" max="12" width="1.75" style="1" customWidth="1"/>
    <col min="13" max="13" width="8.5" style="1" bestFit="1" customWidth="1"/>
    <col min="14" max="14" width="9.375" style="1" bestFit="1" customWidth="1"/>
    <col min="15" max="15" width="1.75" style="1" customWidth="1"/>
    <col min="16" max="16" width="8.5" style="1" bestFit="1" customWidth="1"/>
    <col min="17" max="17" width="9.375" style="1" bestFit="1" customWidth="1"/>
    <col min="18" max="18" width="9" style="1"/>
    <col min="19" max="19" width="10.75" style="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S3" s="224" t="s">
        <v>446</v>
      </c>
      <c r="T3" s="216"/>
    </row>
    <row r="4" spans="1:20" ht="27" customHeight="1">
      <c r="A4" s="103" t="s">
        <v>28</v>
      </c>
      <c r="B4" s="103" t="s">
        <v>7</v>
      </c>
      <c r="C4" s="186" t="s">
        <v>444</v>
      </c>
      <c r="D4" s="84" t="s">
        <v>443</v>
      </c>
      <c r="E4" s="84" t="s">
        <v>45</v>
      </c>
      <c r="F4" s="84" t="s">
        <v>46</v>
      </c>
      <c r="G4" s="84" t="s">
        <v>47</v>
      </c>
      <c r="H4" s="84" t="s">
        <v>75</v>
      </c>
      <c r="I4" s="84" t="s">
        <v>48</v>
      </c>
      <c r="J4" s="84" t="s">
        <v>141</v>
      </c>
      <c r="K4" s="84" t="s">
        <v>49</v>
      </c>
      <c r="L4" s="79"/>
      <c r="M4" s="255" t="s">
        <v>429</v>
      </c>
      <c r="N4" s="256"/>
      <c r="S4" s="186" t="s">
        <v>47</v>
      </c>
    </row>
    <row r="5" spans="1:20">
      <c r="A5" s="100" t="s">
        <v>26</v>
      </c>
      <c r="B5" s="94" t="s">
        <v>5</v>
      </c>
      <c r="C5" s="27"/>
      <c r="D5" s="27"/>
      <c r="E5" s="27"/>
      <c r="F5" s="27"/>
      <c r="G5" s="27"/>
      <c r="H5" s="27"/>
      <c r="I5" s="27"/>
      <c r="J5" s="27"/>
      <c r="K5" s="27"/>
      <c r="M5" s="12"/>
      <c r="N5" s="37"/>
      <c r="S5" s="27"/>
    </row>
    <row r="6" spans="1:20">
      <c r="A6" s="99" t="s">
        <v>90</v>
      </c>
      <c r="B6" s="93" t="s">
        <v>102</v>
      </c>
      <c r="C6" s="166">
        <v>14723</v>
      </c>
      <c r="D6" s="31">
        <v>10698</v>
      </c>
      <c r="E6" s="31">
        <v>6954</v>
      </c>
      <c r="F6" s="31">
        <v>3367</v>
      </c>
      <c r="G6" s="166">
        <v>13224</v>
      </c>
      <c r="H6" s="31">
        <v>9715</v>
      </c>
      <c r="I6" s="31">
        <v>6418</v>
      </c>
      <c r="J6" s="31">
        <v>3096</v>
      </c>
      <c r="K6" s="31">
        <v>9731</v>
      </c>
      <c r="M6" s="166">
        <f t="shared" ref="M6:M16" si="0">+C6-G6</f>
        <v>1499</v>
      </c>
      <c r="N6" s="171">
        <f t="shared" ref="N6:N16" si="1">IF(ISERROR(M6/G6),0,M6/G6)</f>
        <v>0.1133545069570478</v>
      </c>
      <c r="S6" s="166">
        <v>13224</v>
      </c>
    </row>
    <row r="7" spans="1:20">
      <c r="A7" s="99" t="s">
        <v>91</v>
      </c>
      <c r="B7" s="93" t="s">
        <v>103</v>
      </c>
      <c r="C7" s="166">
        <v>296134</v>
      </c>
      <c r="D7" s="31">
        <v>219263</v>
      </c>
      <c r="E7" s="31">
        <v>143319</v>
      </c>
      <c r="F7" s="31">
        <v>68777</v>
      </c>
      <c r="G7" s="166">
        <v>292512</v>
      </c>
      <c r="H7" s="31">
        <v>217881</v>
      </c>
      <c r="I7" s="31">
        <v>141797</v>
      </c>
      <c r="J7" s="31">
        <v>67938</v>
      </c>
      <c r="K7" s="31">
        <v>272153</v>
      </c>
      <c r="M7" s="166">
        <f t="shared" si="0"/>
        <v>3622</v>
      </c>
      <c r="N7" s="171">
        <f t="shared" si="1"/>
        <v>1.2382397987091127E-2</v>
      </c>
      <c r="S7" s="166">
        <v>292512</v>
      </c>
    </row>
    <row r="8" spans="1:20">
      <c r="A8" s="99" t="s">
        <v>92</v>
      </c>
      <c r="B8" s="93" t="s">
        <v>104</v>
      </c>
      <c r="C8" s="166">
        <v>100181</v>
      </c>
      <c r="D8" s="31">
        <v>74490</v>
      </c>
      <c r="E8" s="31">
        <v>47824</v>
      </c>
      <c r="F8" s="31">
        <v>22217</v>
      </c>
      <c r="G8" s="166">
        <v>88349</v>
      </c>
      <c r="H8" s="31">
        <v>66465</v>
      </c>
      <c r="I8" s="31">
        <v>38563</v>
      </c>
      <c r="J8" s="31">
        <v>19684</v>
      </c>
      <c r="K8" s="31">
        <v>77650</v>
      </c>
      <c r="M8" s="166">
        <f t="shared" si="0"/>
        <v>11832</v>
      </c>
      <c r="N8" s="171">
        <f t="shared" si="1"/>
        <v>0.13392341735616703</v>
      </c>
      <c r="S8" s="166">
        <v>88349</v>
      </c>
    </row>
    <row r="9" spans="1:20">
      <c r="A9" s="99" t="s">
        <v>93</v>
      </c>
      <c r="B9" s="93" t="s">
        <v>105</v>
      </c>
      <c r="C9" s="166">
        <v>1072</v>
      </c>
      <c r="D9" s="31">
        <v>805</v>
      </c>
      <c r="E9" s="31">
        <v>548</v>
      </c>
      <c r="F9" s="31">
        <v>274</v>
      </c>
      <c r="G9" s="166">
        <v>1365</v>
      </c>
      <c r="H9" s="31">
        <v>1066</v>
      </c>
      <c r="I9" s="31">
        <v>732</v>
      </c>
      <c r="J9" s="31">
        <v>378</v>
      </c>
      <c r="K9" s="31">
        <v>1538</v>
      </c>
      <c r="M9" s="166">
        <f t="shared" si="0"/>
        <v>-293</v>
      </c>
      <c r="N9" s="171">
        <f t="shared" si="1"/>
        <v>-0.21465201465201464</v>
      </c>
      <c r="S9" s="166">
        <v>1365</v>
      </c>
    </row>
    <row r="10" spans="1:20">
      <c r="A10" s="99" t="s">
        <v>94</v>
      </c>
      <c r="B10" s="93" t="s">
        <v>106</v>
      </c>
      <c r="C10" s="166">
        <v>5065</v>
      </c>
      <c r="D10" s="31">
        <v>3562</v>
      </c>
      <c r="E10" s="31">
        <v>2386</v>
      </c>
      <c r="F10" s="31">
        <v>1132</v>
      </c>
      <c r="G10" s="166">
        <v>4985</v>
      </c>
      <c r="H10" s="31">
        <v>3761</v>
      </c>
      <c r="I10" s="31">
        <v>2583</v>
      </c>
      <c r="J10" s="31">
        <v>1212</v>
      </c>
      <c r="K10" s="31">
        <v>7912</v>
      </c>
      <c r="M10" s="166">
        <f t="shared" si="0"/>
        <v>80</v>
      </c>
      <c r="N10" s="171">
        <f t="shared" si="1"/>
        <v>1.60481444332999E-2</v>
      </c>
      <c r="S10" s="166">
        <v>4985</v>
      </c>
    </row>
    <row r="11" spans="1:20">
      <c r="A11" s="99" t="s">
        <v>95</v>
      </c>
      <c r="B11" s="93" t="s">
        <v>107</v>
      </c>
      <c r="C11" s="166">
        <v>100771</v>
      </c>
      <c r="D11" s="31">
        <v>77183</v>
      </c>
      <c r="E11" s="31">
        <v>52110</v>
      </c>
      <c r="F11" s="31">
        <v>26146</v>
      </c>
      <c r="G11" s="166">
        <v>116557</v>
      </c>
      <c r="H11" s="31">
        <v>87702</v>
      </c>
      <c r="I11" s="31">
        <v>61109</v>
      </c>
      <c r="J11" s="31">
        <v>27680</v>
      </c>
      <c r="K11" s="31">
        <v>105970</v>
      </c>
      <c r="M11" s="166">
        <f t="shared" si="0"/>
        <v>-15786</v>
      </c>
      <c r="N11" s="171">
        <f t="shared" si="1"/>
        <v>-0.13543588115685887</v>
      </c>
      <c r="S11" s="166">
        <v>116557</v>
      </c>
    </row>
    <row r="12" spans="1:20">
      <c r="A12" s="99" t="s">
        <v>96</v>
      </c>
      <c r="B12" s="93" t="s">
        <v>108</v>
      </c>
      <c r="C12" s="166">
        <v>12173</v>
      </c>
      <c r="D12" s="31">
        <v>8860</v>
      </c>
      <c r="E12" s="31">
        <v>5855</v>
      </c>
      <c r="F12" s="31">
        <v>2879</v>
      </c>
      <c r="G12" s="166">
        <v>13365</v>
      </c>
      <c r="H12" s="31">
        <v>9907</v>
      </c>
      <c r="I12" s="31">
        <v>6537</v>
      </c>
      <c r="J12" s="31">
        <v>3631</v>
      </c>
      <c r="K12" s="31">
        <v>13899</v>
      </c>
      <c r="M12" s="166">
        <f t="shared" si="0"/>
        <v>-1192</v>
      </c>
      <c r="N12" s="171">
        <f t="shared" si="1"/>
        <v>-8.9188178077066971E-2</v>
      </c>
      <c r="S12" s="166">
        <v>13365</v>
      </c>
    </row>
    <row r="13" spans="1:20">
      <c r="A13" s="99" t="s">
        <v>97</v>
      </c>
      <c r="B13" s="93" t="s">
        <v>109</v>
      </c>
      <c r="C13" s="166">
        <v>13304</v>
      </c>
      <c r="D13" s="31">
        <v>10455</v>
      </c>
      <c r="E13" s="31">
        <v>7069</v>
      </c>
      <c r="F13" s="31">
        <v>3584</v>
      </c>
      <c r="G13" s="166">
        <v>15232</v>
      </c>
      <c r="H13" s="31">
        <v>11577</v>
      </c>
      <c r="I13" s="31">
        <v>7939</v>
      </c>
      <c r="J13" s="31">
        <v>3723</v>
      </c>
      <c r="K13" s="31">
        <v>14709</v>
      </c>
      <c r="M13" s="166">
        <f t="shared" si="0"/>
        <v>-1928</v>
      </c>
      <c r="N13" s="171">
        <f t="shared" si="1"/>
        <v>-0.12657563025210083</v>
      </c>
      <c r="S13" s="166">
        <v>15232</v>
      </c>
    </row>
    <row r="14" spans="1:20">
      <c r="A14" s="99" t="s">
        <v>98</v>
      </c>
      <c r="B14" s="93" t="s">
        <v>110</v>
      </c>
      <c r="C14" s="166">
        <v>56062</v>
      </c>
      <c r="D14" s="31">
        <v>40398</v>
      </c>
      <c r="E14" s="31">
        <v>25837</v>
      </c>
      <c r="F14" s="31">
        <v>12304</v>
      </c>
      <c r="G14" s="166">
        <v>48342</v>
      </c>
      <c r="H14" s="31">
        <v>35535</v>
      </c>
      <c r="I14" s="31">
        <v>23415</v>
      </c>
      <c r="J14" s="31">
        <v>11525</v>
      </c>
      <c r="K14" s="31">
        <v>46282</v>
      </c>
      <c r="M14" s="166">
        <f t="shared" si="0"/>
        <v>7720</v>
      </c>
      <c r="N14" s="171">
        <f t="shared" si="1"/>
        <v>0.15969550287534648</v>
      </c>
      <c r="S14" s="166">
        <v>48342</v>
      </c>
    </row>
    <row r="15" spans="1:20">
      <c r="A15" s="99" t="s">
        <v>99</v>
      </c>
      <c r="B15" s="93" t="s">
        <v>111</v>
      </c>
      <c r="C15" s="169">
        <v>7506</v>
      </c>
      <c r="D15" s="34">
        <v>3510</v>
      </c>
      <c r="E15" s="34">
        <v>1690</v>
      </c>
      <c r="F15" s="34">
        <v>241</v>
      </c>
      <c r="G15" s="169">
        <v>4317</v>
      </c>
      <c r="H15" s="34">
        <v>1868</v>
      </c>
      <c r="I15" s="34">
        <v>919</v>
      </c>
      <c r="J15" s="34">
        <v>105</v>
      </c>
      <c r="K15" s="34">
        <v>4193</v>
      </c>
      <c r="M15" s="169">
        <f t="shared" si="0"/>
        <v>3189</v>
      </c>
      <c r="N15" s="171">
        <f t="shared" si="1"/>
        <v>0.73870743571924946</v>
      </c>
      <c r="S15" s="169">
        <v>4317</v>
      </c>
    </row>
    <row r="16" spans="1:20">
      <c r="A16" s="100"/>
      <c r="B16" s="94"/>
      <c r="C16" s="168">
        <v>310857</v>
      </c>
      <c r="D16" s="33">
        <v>229961</v>
      </c>
      <c r="E16" s="33">
        <v>150273</v>
      </c>
      <c r="F16" s="33">
        <v>72144</v>
      </c>
      <c r="G16" s="168">
        <v>305736</v>
      </c>
      <c r="H16" s="33">
        <v>227596</v>
      </c>
      <c r="I16" s="33">
        <v>148215</v>
      </c>
      <c r="J16" s="33">
        <v>71034</v>
      </c>
      <c r="K16" s="33">
        <v>281884</v>
      </c>
      <c r="M16" s="168">
        <f t="shared" si="0"/>
        <v>5121</v>
      </c>
      <c r="N16" s="197">
        <f t="shared" si="1"/>
        <v>1.6749744877933903E-2</v>
      </c>
      <c r="S16" s="168">
        <v>305736</v>
      </c>
    </row>
    <row r="17" spans="1:19">
      <c r="A17" s="100" t="s">
        <v>27</v>
      </c>
      <c r="B17" s="94" t="s">
        <v>6</v>
      </c>
      <c r="C17" s="165"/>
      <c r="D17" s="28"/>
      <c r="E17" s="28"/>
      <c r="F17" s="28"/>
      <c r="G17" s="165"/>
      <c r="H17" s="28"/>
      <c r="I17" s="28"/>
      <c r="J17" s="28"/>
      <c r="K17" s="28"/>
      <c r="M17" s="165"/>
      <c r="N17" s="171"/>
      <c r="S17" s="165"/>
    </row>
    <row r="18" spans="1:19">
      <c r="A18" s="99" t="s">
        <v>100</v>
      </c>
      <c r="B18" s="93" t="s">
        <v>112</v>
      </c>
      <c r="C18" s="166">
        <v>3586</v>
      </c>
      <c r="D18" s="31">
        <v>2891</v>
      </c>
      <c r="E18" s="31">
        <v>2064</v>
      </c>
      <c r="F18" s="31">
        <v>884</v>
      </c>
      <c r="G18" s="166">
        <v>4466</v>
      </c>
      <c r="H18" s="31">
        <v>3384</v>
      </c>
      <c r="I18" s="31">
        <v>2281</v>
      </c>
      <c r="J18" s="31">
        <v>1157</v>
      </c>
      <c r="K18" s="31">
        <v>2747</v>
      </c>
      <c r="M18" s="166">
        <f>+C18-G18</f>
        <v>-880</v>
      </c>
      <c r="N18" s="171">
        <f>IF(ISERROR(M18/G18),0,M18/G18)</f>
        <v>-0.19704433497536947</v>
      </c>
      <c r="S18" s="166">
        <v>4466</v>
      </c>
    </row>
    <row r="19" spans="1:19">
      <c r="A19" s="99" t="s">
        <v>101</v>
      </c>
      <c r="B19" s="93" t="s">
        <v>113</v>
      </c>
      <c r="C19" s="166">
        <v>37374</v>
      </c>
      <c r="D19" s="31">
        <v>25567</v>
      </c>
      <c r="E19" s="31">
        <v>15957</v>
      </c>
      <c r="F19" s="31">
        <v>7199</v>
      </c>
      <c r="G19" s="166">
        <v>29743</v>
      </c>
      <c r="H19" s="31">
        <v>22128</v>
      </c>
      <c r="I19" s="31">
        <v>14195</v>
      </c>
      <c r="J19" s="31">
        <v>6958</v>
      </c>
      <c r="K19" s="31">
        <v>30767</v>
      </c>
      <c r="M19" s="166">
        <f>+C19-G19</f>
        <v>7631</v>
      </c>
      <c r="N19" s="173">
        <f>IF(ISERROR(M19/G19),0,M19/G19)</f>
        <v>0.25656456981474635</v>
      </c>
      <c r="S19" s="166">
        <v>29743</v>
      </c>
    </row>
    <row r="20" spans="1:19" ht="15" thickBot="1">
      <c r="A20" s="99"/>
      <c r="B20" s="93"/>
      <c r="C20" s="175">
        <v>40960</v>
      </c>
      <c r="D20" s="44">
        <v>28458</v>
      </c>
      <c r="E20" s="44">
        <v>18021</v>
      </c>
      <c r="F20" s="44">
        <v>8083</v>
      </c>
      <c r="G20" s="175">
        <v>34209</v>
      </c>
      <c r="H20" s="44">
        <v>25512</v>
      </c>
      <c r="I20" s="44">
        <v>16476</v>
      </c>
      <c r="J20" s="44">
        <v>8115</v>
      </c>
      <c r="K20" s="44">
        <v>33514</v>
      </c>
      <c r="M20" s="175">
        <f>+C20-G20</f>
        <v>6751</v>
      </c>
      <c r="N20" s="179">
        <f>IF(ISERROR(M20/G20),0,M20/G20)</f>
        <v>0.19734572773246806</v>
      </c>
      <c r="S20" s="175">
        <v>34209</v>
      </c>
    </row>
    <row r="21" spans="1:19" ht="15" thickTop="1">
      <c r="A21" s="100" t="s">
        <v>28</v>
      </c>
      <c r="B21" s="94" t="s">
        <v>7</v>
      </c>
      <c r="C21" s="168">
        <v>269897</v>
      </c>
      <c r="D21" s="33">
        <v>201503</v>
      </c>
      <c r="E21" s="33">
        <v>132252</v>
      </c>
      <c r="F21" s="33">
        <v>64061</v>
      </c>
      <c r="G21" s="168">
        <v>271527</v>
      </c>
      <c r="H21" s="33">
        <v>202084</v>
      </c>
      <c r="I21" s="33">
        <v>131739</v>
      </c>
      <c r="J21" s="33">
        <v>62919</v>
      </c>
      <c r="K21" s="33">
        <v>248370</v>
      </c>
      <c r="M21" s="168">
        <f>+C21-G21</f>
        <v>-1630</v>
      </c>
      <c r="N21" s="172">
        <f>IF(ISERROR(M21/G21),0,M21/G21)</f>
        <v>-6.0030862492496144E-3</v>
      </c>
      <c r="S21" s="168">
        <v>271527</v>
      </c>
    </row>
    <row r="22" spans="1:19">
      <c r="B22" s="3"/>
      <c r="C22" s="3"/>
      <c r="D22" s="27"/>
      <c r="E22" s="27"/>
      <c r="F22" s="27"/>
      <c r="G22" s="27"/>
      <c r="H22" s="27"/>
      <c r="I22" s="27"/>
      <c r="J22" s="27"/>
      <c r="K22" s="27"/>
      <c r="M22" s="161"/>
    </row>
    <row r="23" spans="1:19">
      <c r="B23" s="3"/>
      <c r="C23" s="3"/>
      <c r="D23" s="6"/>
      <c r="E23" s="6"/>
      <c r="F23" s="6"/>
      <c r="G23" s="6"/>
      <c r="H23" s="6"/>
      <c r="I23" s="6"/>
      <c r="J23" s="7"/>
      <c r="K23" s="6"/>
    </row>
    <row r="24" spans="1:19" ht="15">
      <c r="A24" s="69" t="s">
        <v>232</v>
      </c>
      <c r="B24" s="69" t="s">
        <v>233</v>
      </c>
      <c r="C24" s="69"/>
      <c r="D24" s="79"/>
      <c r="E24" s="79"/>
      <c r="F24" s="79"/>
      <c r="G24" s="79"/>
      <c r="H24" s="79"/>
      <c r="I24" s="79"/>
      <c r="J24" s="79"/>
      <c r="K24" s="79"/>
      <c r="L24" s="79"/>
      <c r="M24" s="257" t="s">
        <v>430</v>
      </c>
      <c r="N24" s="257"/>
      <c r="O24" s="15"/>
      <c r="P24" s="257" t="s">
        <v>442</v>
      </c>
      <c r="Q24" s="257"/>
    </row>
    <row r="25" spans="1:19" ht="27" customHeight="1">
      <c r="A25" s="103" t="s">
        <v>28</v>
      </c>
      <c r="B25" s="103" t="s">
        <v>7</v>
      </c>
      <c r="C25" s="186" t="s">
        <v>444</v>
      </c>
      <c r="D25" s="84" t="s">
        <v>443</v>
      </c>
      <c r="E25" s="84" t="s">
        <v>45</v>
      </c>
      <c r="F25" s="84" t="s">
        <v>46</v>
      </c>
      <c r="G25" s="84" t="s">
        <v>47</v>
      </c>
      <c r="H25" s="84" t="s">
        <v>75</v>
      </c>
      <c r="I25" s="84" t="s">
        <v>48</v>
      </c>
      <c r="J25" s="84" t="s">
        <v>141</v>
      </c>
      <c r="K25" s="84" t="s">
        <v>49</v>
      </c>
      <c r="L25" s="79"/>
      <c r="M25" s="255" t="s">
        <v>429</v>
      </c>
      <c r="N25" s="258"/>
      <c r="P25" s="255" t="s">
        <v>431</v>
      </c>
      <c r="Q25" s="258"/>
    </row>
    <row r="26" spans="1:19">
      <c r="A26" s="100" t="s">
        <v>26</v>
      </c>
      <c r="B26" s="94" t="s">
        <v>5</v>
      </c>
      <c r="C26" s="27"/>
      <c r="D26" s="27"/>
      <c r="E26" s="27"/>
      <c r="F26" s="27"/>
      <c r="G26" s="27"/>
      <c r="H26" s="27"/>
      <c r="I26" s="27"/>
      <c r="J26" s="27"/>
      <c r="K26" s="27"/>
      <c r="M26" s="161"/>
      <c r="N26" s="171"/>
      <c r="P26" s="161"/>
      <c r="Q26" s="171"/>
    </row>
    <row r="27" spans="1:19">
      <c r="A27" s="99" t="s">
        <v>90</v>
      </c>
      <c r="B27" s="93" t="s">
        <v>102</v>
      </c>
      <c r="C27" s="166">
        <f t="shared" ref="C27:D27" si="2">C6-D6</f>
        <v>4025</v>
      </c>
      <c r="D27" s="166">
        <f t="shared" si="2"/>
        <v>3744</v>
      </c>
      <c r="E27" s="166">
        <f>E6-F6</f>
        <v>3587</v>
      </c>
      <c r="F27" s="31">
        <f>+F6</f>
        <v>3367</v>
      </c>
      <c r="G27" s="166">
        <f>+G6-H6</f>
        <v>3509</v>
      </c>
      <c r="H27" s="31">
        <v>3297</v>
      </c>
      <c r="I27" s="31">
        <f>+I6-J6</f>
        <v>3322</v>
      </c>
      <c r="J27" s="31">
        <f>+J6</f>
        <v>3096</v>
      </c>
      <c r="K27" s="31" t="s">
        <v>234</v>
      </c>
      <c r="M27" s="166">
        <f t="shared" ref="M27:M37" si="3">+C27-G27</f>
        <v>516</v>
      </c>
      <c r="N27" s="171">
        <f t="shared" ref="N27:N37" si="4">IF(ISERROR(M27/G27),0,M27/G27)</f>
        <v>0.14705044172128812</v>
      </c>
      <c r="P27" s="166">
        <f t="shared" ref="P27:P37" si="5">+C27-D27</f>
        <v>281</v>
      </c>
      <c r="Q27" s="171">
        <f t="shared" ref="Q27:Q37" si="6">IF(ISERROR(P27/D27),0,P27/D27)</f>
        <v>7.50534188034188E-2</v>
      </c>
    </row>
    <row r="28" spans="1:19">
      <c r="A28" s="99" t="s">
        <v>91</v>
      </c>
      <c r="B28" s="93" t="s">
        <v>103</v>
      </c>
      <c r="C28" s="166">
        <f t="shared" ref="C28:E36" si="7">C7-D7</f>
        <v>76871</v>
      </c>
      <c r="D28" s="166">
        <f t="shared" si="7"/>
        <v>75944</v>
      </c>
      <c r="E28" s="166">
        <f t="shared" si="7"/>
        <v>74542</v>
      </c>
      <c r="F28" s="31">
        <f t="shared" ref="F28:F42" si="8">+F7</f>
        <v>68777</v>
      </c>
      <c r="G28" s="166">
        <f t="shared" ref="G28:G42" si="9">+G7-H7</f>
        <v>74631</v>
      </c>
      <c r="H28" s="31">
        <v>76084</v>
      </c>
      <c r="I28" s="31">
        <f t="shared" ref="I28:I42" si="10">+I7-J7</f>
        <v>73859</v>
      </c>
      <c r="J28" s="31">
        <f t="shared" ref="J28:J42" si="11">+J7</f>
        <v>67938</v>
      </c>
      <c r="K28" s="31" t="s">
        <v>234</v>
      </c>
      <c r="M28" s="166">
        <f t="shared" si="3"/>
        <v>2240</v>
      </c>
      <c r="N28" s="171">
        <f t="shared" si="4"/>
        <v>3.0014337205718802E-2</v>
      </c>
      <c r="P28" s="166">
        <f t="shared" si="5"/>
        <v>927</v>
      </c>
      <c r="Q28" s="171">
        <f t="shared" si="6"/>
        <v>1.2206362582955863E-2</v>
      </c>
    </row>
    <row r="29" spans="1:19">
      <c r="A29" s="99" t="s">
        <v>92</v>
      </c>
      <c r="B29" s="93" t="s">
        <v>104</v>
      </c>
      <c r="C29" s="166">
        <f t="shared" si="7"/>
        <v>25691</v>
      </c>
      <c r="D29" s="166">
        <f t="shared" si="7"/>
        <v>26666</v>
      </c>
      <c r="E29" s="166">
        <f t="shared" si="7"/>
        <v>25607</v>
      </c>
      <c r="F29" s="31">
        <f t="shared" si="8"/>
        <v>22217</v>
      </c>
      <c r="G29" s="166">
        <f t="shared" si="9"/>
        <v>21884</v>
      </c>
      <c r="H29" s="31">
        <v>27902</v>
      </c>
      <c r="I29" s="31">
        <f t="shared" si="10"/>
        <v>18879</v>
      </c>
      <c r="J29" s="31">
        <f t="shared" si="11"/>
        <v>19684</v>
      </c>
      <c r="K29" s="31" t="s">
        <v>234</v>
      </c>
      <c r="M29" s="166">
        <f t="shared" si="3"/>
        <v>3807</v>
      </c>
      <c r="N29" s="171">
        <f t="shared" si="4"/>
        <v>0.17396271248400658</v>
      </c>
      <c r="P29" s="166">
        <f t="shared" si="5"/>
        <v>-975</v>
      </c>
      <c r="Q29" s="171">
        <f t="shared" si="6"/>
        <v>-3.6563414085352131E-2</v>
      </c>
    </row>
    <row r="30" spans="1:19">
      <c r="A30" s="99" t="s">
        <v>93</v>
      </c>
      <c r="B30" s="93" t="s">
        <v>105</v>
      </c>
      <c r="C30" s="166">
        <f t="shared" si="7"/>
        <v>267</v>
      </c>
      <c r="D30" s="166">
        <f t="shared" si="7"/>
        <v>257</v>
      </c>
      <c r="E30" s="166">
        <f t="shared" si="7"/>
        <v>274</v>
      </c>
      <c r="F30" s="31">
        <f t="shared" si="8"/>
        <v>274</v>
      </c>
      <c r="G30" s="166">
        <f t="shared" si="9"/>
        <v>299</v>
      </c>
      <c r="H30" s="31">
        <v>334</v>
      </c>
      <c r="I30" s="31">
        <f t="shared" si="10"/>
        <v>354</v>
      </c>
      <c r="J30" s="31">
        <f t="shared" si="11"/>
        <v>378</v>
      </c>
      <c r="K30" s="31" t="s">
        <v>234</v>
      </c>
      <c r="M30" s="166">
        <f t="shared" si="3"/>
        <v>-32</v>
      </c>
      <c r="N30" s="171">
        <f t="shared" si="4"/>
        <v>-0.10702341137123746</v>
      </c>
      <c r="P30" s="166">
        <f t="shared" si="5"/>
        <v>10</v>
      </c>
      <c r="Q30" s="171">
        <f t="shared" si="6"/>
        <v>3.8910505836575876E-2</v>
      </c>
    </row>
    <row r="31" spans="1:19">
      <c r="A31" s="99" t="s">
        <v>94</v>
      </c>
      <c r="B31" s="93" t="s">
        <v>106</v>
      </c>
      <c r="C31" s="166">
        <f t="shared" si="7"/>
        <v>1503</v>
      </c>
      <c r="D31" s="166">
        <f t="shared" si="7"/>
        <v>1176</v>
      </c>
      <c r="E31" s="166">
        <f t="shared" si="7"/>
        <v>1254</v>
      </c>
      <c r="F31" s="31">
        <f t="shared" si="8"/>
        <v>1132</v>
      </c>
      <c r="G31" s="166">
        <f t="shared" si="9"/>
        <v>1224</v>
      </c>
      <c r="H31" s="31">
        <v>1178</v>
      </c>
      <c r="I31" s="31">
        <f t="shared" si="10"/>
        <v>1371</v>
      </c>
      <c r="J31" s="31">
        <f t="shared" si="11"/>
        <v>1212</v>
      </c>
      <c r="K31" s="31" t="s">
        <v>234</v>
      </c>
      <c r="M31" s="166">
        <f t="shared" si="3"/>
        <v>279</v>
      </c>
      <c r="N31" s="171">
        <f t="shared" si="4"/>
        <v>0.22794117647058823</v>
      </c>
      <c r="P31" s="166">
        <f t="shared" si="5"/>
        <v>327</v>
      </c>
      <c r="Q31" s="171">
        <f t="shared" si="6"/>
        <v>0.27806122448979592</v>
      </c>
    </row>
    <row r="32" spans="1:19">
      <c r="A32" s="99" t="s">
        <v>95</v>
      </c>
      <c r="B32" s="93" t="s">
        <v>107</v>
      </c>
      <c r="C32" s="166">
        <f t="shared" si="7"/>
        <v>23588</v>
      </c>
      <c r="D32" s="166">
        <f t="shared" si="7"/>
        <v>25073</v>
      </c>
      <c r="E32" s="166">
        <f t="shared" si="7"/>
        <v>25964</v>
      </c>
      <c r="F32" s="31">
        <f t="shared" si="8"/>
        <v>26146</v>
      </c>
      <c r="G32" s="166">
        <f t="shared" si="9"/>
        <v>28855</v>
      </c>
      <c r="H32" s="31">
        <v>26593</v>
      </c>
      <c r="I32" s="31">
        <f t="shared" si="10"/>
        <v>33429</v>
      </c>
      <c r="J32" s="31">
        <f t="shared" si="11"/>
        <v>27680</v>
      </c>
      <c r="K32" s="31" t="s">
        <v>234</v>
      </c>
      <c r="M32" s="166">
        <f t="shared" si="3"/>
        <v>-5267</v>
      </c>
      <c r="N32" s="171">
        <f t="shared" si="4"/>
        <v>-0.18253335643735921</v>
      </c>
      <c r="P32" s="166">
        <f t="shared" si="5"/>
        <v>-1485</v>
      </c>
      <c r="Q32" s="171">
        <f t="shared" si="6"/>
        <v>-5.9227056993578747E-2</v>
      </c>
    </row>
    <row r="33" spans="1:17">
      <c r="A33" s="99" t="s">
        <v>96</v>
      </c>
      <c r="B33" s="93" t="s">
        <v>108</v>
      </c>
      <c r="C33" s="166">
        <f t="shared" si="7"/>
        <v>3313</v>
      </c>
      <c r="D33" s="166">
        <f t="shared" si="7"/>
        <v>3005</v>
      </c>
      <c r="E33" s="166">
        <f t="shared" si="7"/>
        <v>2976</v>
      </c>
      <c r="F33" s="31">
        <f t="shared" si="8"/>
        <v>2879</v>
      </c>
      <c r="G33" s="166">
        <f t="shared" si="9"/>
        <v>3458</v>
      </c>
      <c r="H33" s="31">
        <v>3370</v>
      </c>
      <c r="I33" s="31">
        <f t="shared" si="10"/>
        <v>2906</v>
      </c>
      <c r="J33" s="31">
        <f t="shared" si="11"/>
        <v>3631</v>
      </c>
      <c r="K33" s="31" t="s">
        <v>234</v>
      </c>
      <c r="M33" s="166">
        <f t="shared" si="3"/>
        <v>-145</v>
      </c>
      <c r="N33" s="171">
        <f t="shared" si="4"/>
        <v>-4.1931752458068246E-2</v>
      </c>
      <c r="P33" s="166">
        <f t="shared" si="5"/>
        <v>308</v>
      </c>
      <c r="Q33" s="171">
        <f t="shared" si="6"/>
        <v>0.10249584026622297</v>
      </c>
    </row>
    <row r="34" spans="1:17">
      <c r="A34" s="99" t="s">
        <v>97</v>
      </c>
      <c r="B34" s="93" t="s">
        <v>109</v>
      </c>
      <c r="C34" s="166">
        <f t="shared" si="7"/>
        <v>2849</v>
      </c>
      <c r="D34" s="166">
        <f t="shared" si="7"/>
        <v>3386</v>
      </c>
      <c r="E34" s="166">
        <f t="shared" si="7"/>
        <v>3485</v>
      </c>
      <c r="F34" s="31">
        <f t="shared" si="8"/>
        <v>3584</v>
      </c>
      <c r="G34" s="166">
        <f t="shared" si="9"/>
        <v>3655</v>
      </c>
      <c r="H34" s="31">
        <v>3638</v>
      </c>
      <c r="I34" s="31">
        <f t="shared" si="10"/>
        <v>4216</v>
      </c>
      <c r="J34" s="31">
        <f t="shared" si="11"/>
        <v>3723</v>
      </c>
      <c r="K34" s="31" t="s">
        <v>234</v>
      </c>
      <c r="M34" s="166">
        <f t="shared" si="3"/>
        <v>-806</v>
      </c>
      <c r="N34" s="171">
        <f t="shared" si="4"/>
        <v>-0.22051983584131327</v>
      </c>
      <c r="P34" s="166">
        <f t="shared" si="5"/>
        <v>-537</v>
      </c>
      <c r="Q34" s="171">
        <f t="shared" si="6"/>
        <v>-0.15859421145894861</v>
      </c>
    </row>
    <row r="35" spans="1:17">
      <c r="A35" s="99" t="s">
        <v>98</v>
      </c>
      <c r="B35" s="93" t="s">
        <v>110</v>
      </c>
      <c r="C35" s="166">
        <f t="shared" si="7"/>
        <v>15664</v>
      </c>
      <c r="D35" s="166">
        <f t="shared" si="7"/>
        <v>14561</v>
      </c>
      <c r="E35" s="166">
        <f t="shared" si="7"/>
        <v>13533</v>
      </c>
      <c r="F35" s="31">
        <f t="shared" si="8"/>
        <v>12304</v>
      </c>
      <c r="G35" s="166">
        <f t="shared" si="9"/>
        <v>12807</v>
      </c>
      <c r="H35" s="31">
        <v>12120</v>
      </c>
      <c r="I35" s="31">
        <f t="shared" si="10"/>
        <v>11890</v>
      </c>
      <c r="J35" s="31">
        <f t="shared" si="11"/>
        <v>11525</v>
      </c>
      <c r="K35" s="31" t="s">
        <v>234</v>
      </c>
      <c r="M35" s="166">
        <f t="shared" si="3"/>
        <v>2857</v>
      </c>
      <c r="N35" s="171">
        <f t="shared" si="4"/>
        <v>0.22308112750839384</v>
      </c>
      <c r="P35" s="166">
        <f t="shared" si="5"/>
        <v>1103</v>
      </c>
      <c r="Q35" s="171">
        <f t="shared" si="6"/>
        <v>7.5750291875557998E-2</v>
      </c>
    </row>
    <row r="36" spans="1:17">
      <c r="A36" s="99" t="s">
        <v>99</v>
      </c>
      <c r="B36" s="93" t="s">
        <v>111</v>
      </c>
      <c r="C36" s="169">
        <f t="shared" si="7"/>
        <v>3996</v>
      </c>
      <c r="D36" s="169">
        <f t="shared" si="7"/>
        <v>1820</v>
      </c>
      <c r="E36" s="169">
        <f t="shared" si="7"/>
        <v>1449</v>
      </c>
      <c r="F36" s="34">
        <f t="shared" si="8"/>
        <v>241</v>
      </c>
      <c r="G36" s="169">
        <f t="shared" si="9"/>
        <v>2449</v>
      </c>
      <c r="H36" s="34">
        <v>949</v>
      </c>
      <c r="I36" s="34">
        <f t="shared" si="10"/>
        <v>814</v>
      </c>
      <c r="J36" s="34">
        <f t="shared" si="11"/>
        <v>105</v>
      </c>
      <c r="K36" s="34" t="s">
        <v>234</v>
      </c>
      <c r="M36" s="169">
        <f t="shared" si="3"/>
        <v>1547</v>
      </c>
      <c r="N36" s="171">
        <f t="shared" si="4"/>
        <v>0.63168640261331155</v>
      </c>
      <c r="P36" s="169">
        <f t="shared" si="5"/>
        <v>2176</v>
      </c>
      <c r="Q36" s="171">
        <f t="shared" si="6"/>
        <v>1.1956043956043956</v>
      </c>
    </row>
    <row r="37" spans="1:17">
      <c r="A37" s="100"/>
      <c r="B37" s="94"/>
      <c r="C37" s="168">
        <f t="shared" ref="C37:D37" si="12">C16-D16</f>
        <v>80896</v>
      </c>
      <c r="D37" s="168">
        <f t="shared" si="12"/>
        <v>79688</v>
      </c>
      <c r="E37" s="168">
        <f>E16-F16</f>
        <v>78129</v>
      </c>
      <c r="F37" s="33">
        <f t="shared" si="8"/>
        <v>72144</v>
      </c>
      <c r="G37" s="168">
        <f t="shared" si="9"/>
        <v>78140</v>
      </c>
      <c r="H37" s="33">
        <v>79381</v>
      </c>
      <c r="I37" s="33">
        <f t="shared" si="10"/>
        <v>77181</v>
      </c>
      <c r="J37" s="33">
        <f t="shared" si="11"/>
        <v>71034</v>
      </c>
      <c r="K37" s="33" t="s">
        <v>234</v>
      </c>
      <c r="M37" s="168">
        <f t="shared" si="3"/>
        <v>2756</v>
      </c>
      <c r="N37" s="197">
        <f t="shared" si="4"/>
        <v>3.5270028154594318E-2</v>
      </c>
      <c r="P37" s="168">
        <f t="shared" si="5"/>
        <v>1208</v>
      </c>
      <c r="Q37" s="197">
        <f t="shared" si="6"/>
        <v>1.5159120570223873E-2</v>
      </c>
    </row>
    <row r="38" spans="1:17">
      <c r="A38" s="100" t="s">
        <v>27</v>
      </c>
      <c r="B38" s="94" t="s">
        <v>6</v>
      </c>
      <c r="C38" s="165"/>
      <c r="D38" s="28"/>
      <c r="E38" s="165"/>
      <c r="F38" s="28"/>
      <c r="G38" s="165"/>
      <c r="H38" s="28"/>
      <c r="I38" s="28"/>
      <c r="J38" s="28"/>
      <c r="K38" s="28"/>
      <c r="M38" s="165"/>
      <c r="N38" s="171"/>
      <c r="P38" s="165"/>
      <c r="Q38" s="171"/>
    </row>
    <row r="39" spans="1:17">
      <c r="A39" s="99" t="s">
        <v>100</v>
      </c>
      <c r="B39" s="93" t="s">
        <v>112</v>
      </c>
      <c r="C39" s="166">
        <f t="shared" ref="C39:D40" si="13">C18-D18</f>
        <v>695</v>
      </c>
      <c r="D39" s="166">
        <f t="shared" si="13"/>
        <v>827</v>
      </c>
      <c r="E39" s="166">
        <f>E18-F18</f>
        <v>1180</v>
      </c>
      <c r="F39" s="31">
        <f t="shared" si="8"/>
        <v>884</v>
      </c>
      <c r="G39" s="166">
        <f t="shared" si="9"/>
        <v>1082</v>
      </c>
      <c r="H39" s="31">
        <v>1103</v>
      </c>
      <c r="I39" s="31">
        <f t="shared" si="10"/>
        <v>1124</v>
      </c>
      <c r="J39" s="31">
        <f t="shared" si="11"/>
        <v>1157</v>
      </c>
      <c r="K39" s="31" t="s">
        <v>234</v>
      </c>
      <c r="M39" s="166">
        <f>+C39-G39</f>
        <v>-387</v>
      </c>
      <c r="N39" s="171">
        <f>IF(ISERROR(M39/G39),0,M39/G39)</f>
        <v>-0.35767097966728278</v>
      </c>
      <c r="P39" s="166">
        <f>+C39-D39</f>
        <v>-132</v>
      </c>
      <c r="Q39" s="171">
        <f>IF(ISERROR(P39/D39),0,P39/D39)</f>
        <v>-0.15961305925030231</v>
      </c>
    </row>
    <row r="40" spans="1:17">
      <c r="A40" s="99" t="s">
        <v>101</v>
      </c>
      <c r="B40" s="93" t="s">
        <v>113</v>
      </c>
      <c r="C40" s="166">
        <f t="shared" si="13"/>
        <v>11807</v>
      </c>
      <c r="D40" s="166">
        <f t="shared" si="13"/>
        <v>9610</v>
      </c>
      <c r="E40" s="166">
        <f>E19-F19</f>
        <v>8758</v>
      </c>
      <c r="F40" s="31">
        <f t="shared" si="8"/>
        <v>7199</v>
      </c>
      <c r="G40" s="166">
        <f>+G19-H19</f>
        <v>7615</v>
      </c>
      <c r="H40" s="31">
        <v>7933</v>
      </c>
      <c r="I40" s="31">
        <f t="shared" si="10"/>
        <v>7237</v>
      </c>
      <c r="J40" s="31">
        <f t="shared" si="11"/>
        <v>6958</v>
      </c>
      <c r="K40" s="31" t="s">
        <v>234</v>
      </c>
      <c r="M40" s="166">
        <f>+C40-G40</f>
        <v>4192</v>
      </c>
      <c r="N40" s="173">
        <f>IF(ISERROR(M40/G40),0,M40/G40)</f>
        <v>0.55049244911359163</v>
      </c>
      <c r="P40" s="166">
        <f>+C40-D40</f>
        <v>2197</v>
      </c>
      <c r="Q40" s="173">
        <f>IF(ISERROR(P40/D40),0,P40/D40)</f>
        <v>0.22861602497398542</v>
      </c>
    </row>
    <row r="41" spans="1:17" ht="15" thickBot="1">
      <c r="A41" s="99"/>
      <c r="B41" s="93"/>
      <c r="C41" s="175">
        <f t="shared" ref="C41:D41" si="14">C20-D20</f>
        <v>12502</v>
      </c>
      <c r="D41" s="175">
        <f t="shared" si="14"/>
        <v>10437</v>
      </c>
      <c r="E41" s="175">
        <f>E20-F20</f>
        <v>9938</v>
      </c>
      <c r="F41" s="44">
        <f t="shared" si="8"/>
        <v>8083</v>
      </c>
      <c r="G41" s="175">
        <f t="shared" si="9"/>
        <v>8697</v>
      </c>
      <c r="H41" s="44">
        <v>9036</v>
      </c>
      <c r="I41" s="44">
        <f t="shared" si="10"/>
        <v>8361</v>
      </c>
      <c r="J41" s="44">
        <f t="shared" si="11"/>
        <v>8115</v>
      </c>
      <c r="K41" s="44" t="s">
        <v>234</v>
      </c>
      <c r="M41" s="175">
        <f>+C41-G41</f>
        <v>3805</v>
      </c>
      <c r="N41" s="179">
        <f>IF(ISERROR(M41/G41),0,M41/G41)</f>
        <v>0.43750718638611014</v>
      </c>
      <c r="P41" s="175">
        <f>+C41-D41</f>
        <v>2065</v>
      </c>
      <c r="Q41" s="179">
        <f>IF(ISERROR(P41/D41),0,P41/D41)</f>
        <v>0.19785378940308518</v>
      </c>
    </row>
    <row r="42" spans="1:17" ht="15" thickTop="1">
      <c r="A42" s="100" t="s">
        <v>28</v>
      </c>
      <c r="B42" s="94" t="s">
        <v>7</v>
      </c>
      <c r="C42" s="168">
        <f t="shared" ref="C42:D42" si="15">C21-D21</f>
        <v>68394</v>
      </c>
      <c r="D42" s="168">
        <f t="shared" si="15"/>
        <v>69251</v>
      </c>
      <c r="E42" s="168">
        <f>E21-F21</f>
        <v>68191</v>
      </c>
      <c r="F42" s="33">
        <f t="shared" si="8"/>
        <v>64061</v>
      </c>
      <c r="G42" s="168">
        <f t="shared" si="9"/>
        <v>69443</v>
      </c>
      <c r="H42" s="33">
        <v>70345</v>
      </c>
      <c r="I42" s="33">
        <f t="shared" si="10"/>
        <v>68820</v>
      </c>
      <c r="J42" s="33">
        <f t="shared" si="11"/>
        <v>62919</v>
      </c>
      <c r="K42" s="33" t="s">
        <v>234</v>
      </c>
      <c r="M42" s="168">
        <f>+C42-G42</f>
        <v>-1049</v>
      </c>
      <c r="N42" s="172">
        <f>IF(ISERROR(M42/G42),0,M42/G42)</f>
        <v>-1.5105914203015422E-2</v>
      </c>
      <c r="P42" s="168">
        <f>+C42-D42</f>
        <v>-857</v>
      </c>
      <c r="Q42" s="172">
        <f>IF(ISERROR(P42/D42),0,P42/D42)</f>
        <v>-1.2375272559241021E-2</v>
      </c>
    </row>
    <row r="43" spans="1:17">
      <c r="D43" s="27"/>
      <c r="E43" s="27"/>
      <c r="F43" s="27"/>
      <c r="G43" s="27"/>
      <c r="H43" s="27"/>
      <c r="I43" s="27"/>
      <c r="J43" s="27"/>
      <c r="K43" s="27"/>
    </row>
    <row r="44" spans="1:17">
      <c r="D44" s="27"/>
      <c r="E44" s="27"/>
      <c r="F44" s="27"/>
      <c r="G44" s="27"/>
      <c r="H44" s="27"/>
      <c r="I44" s="27"/>
      <c r="J44" s="27"/>
      <c r="K44" s="27"/>
    </row>
    <row r="45" spans="1:17">
      <c r="D45" s="27"/>
      <c r="E45" s="27"/>
      <c r="F45" s="27"/>
      <c r="G45" s="27"/>
      <c r="H45" s="27"/>
      <c r="I45" s="27"/>
      <c r="J45" s="27"/>
      <c r="K45" s="27"/>
    </row>
  </sheetData>
  <mergeCells count="6">
    <mergeCell ref="M3:N3"/>
    <mergeCell ref="M4:N4"/>
    <mergeCell ref="M24:N24"/>
    <mergeCell ref="M25:N25"/>
    <mergeCell ref="P24:Q24"/>
    <mergeCell ref="P25:Q2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worksheet>
</file>

<file path=xl/worksheets/sheet6.xml><?xml version="1.0" encoding="utf-8"?>
<worksheet xmlns="http://schemas.openxmlformats.org/spreadsheetml/2006/main" xmlns:r="http://schemas.openxmlformats.org/officeDocument/2006/relationships">
  <sheetPr>
    <tabColor rgb="FF92D050"/>
    <pageSetUpPr fitToPage="1"/>
  </sheetPr>
  <dimension ref="A1:U36"/>
  <sheetViews>
    <sheetView showGridLines="0" zoomScale="85" zoomScaleNormal="85" zoomScaleSheetLayoutView="85" workbookViewId="0">
      <selection activeCell="Q35" sqref="Q35"/>
    </sheetView>
  </sheetViews>
  <sheetFormatPr defaultRowHeight="14.25"/>
  <cols>
    <col min="1" max="1" width="46" style="1" customWidth="1"/>
    <col min="2" max="2" width="43.125" style="1" customWidth="1"/>
    <col min="3" max="3" width="11.5" style="1" customWidth="1"/>
    <col min="4" max="11" width="9.5" style="1" bestFit="1" customWidth="1"/>
    <col min="12" max="12" width="1.75" style="1" customWidth="1"/>
    <col min="13" max="13" width="9.625" style="1" customWidth="1"/>
    <col min="14" max="14" width="10.125" style="1" bestFit="1" customWidth="1"/>
    <col min="15" max="15" width="1.75" style="1" customWidth="1"/>
    <col min="16" max="17" width="9.625" style="1" customWidth="1"/>
    <col min="18" max="18" width="27" style="1" customWidth="1"/>
    <col min="19" max="19" width="10.625" style="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S3" s="224" t="s">
        <v>446</v>
      </c>
      <c r="T3" s="216"/>
    </row>
    <row r="4" spans="1:20" ht="27" customHeight="1">
      <c r="A4" s="103" t="s">
        <v>32</v>
      </c>
      <c r="B4" s="103" t="s">
        <v>11</v>
      </c>
      <c r="C4" s="186" t="s">
        <v>444</v>
      </c>
      <c r="D4" s="84" t="s">
        <v>443</v>
      </c>
      <c r="E4" s="84" t="s">
        <v>45</v>
      </c>
      <c r="F4" s="84" t="s">
        <v>46</v>
      </c>
      <c r="G4" s="84" t="s">
        <v>47</v>
      </c>
      <c r="H4" s="84" t="s">
        <v>75</v>
      </c>
      <c r="I4" s="84" t="s">
        <v>48</v>
      </c>
      <c r="J4" s="84" t="s">
        <v>141</v>
      </c>
      <c r="K4" s="84" t="s">
        <v>49</v>
      </c>
      <c r="L4" s="79"/>
      <c r="M4" s="255" t="s">
        <v>429</v>
      </c>
      <c r="N4" s="256"/>
      <c r="R4" s="103" t="s">
        <v>32</v>
      </c>
      <c r="S4" s="186" t="s">
        <v>47</v>
      </c>
    </row>
    <row r="5" spans="1:20">
      <c r="A5" s="99" t="s">
        <v>239</v>
      </c>
      <c r="B5" s="93" t="s">
        <v>248</v>
      </c>
      <c r="C5" s="195">
        <v>1430</v>
      </c>
      <c r="D5" s="31">
        <v>1132</v>
      </c>
      <c r="E5" s="31">
        <v>946</v>
      </c>
      <c r="F5" s="31">
        <v>599</v>
      </c>
      <c r="G5" s="166">
        <v>1520</v>
      </c>
      <c r="H5" s="31">
        <v>814</v>
      </c>
      <c r="I5" s="31">
        <v>519</v>
      </c>
      <c r="J5" s="31">
        <v>277</v>
      </c>
      <c r="K5" s="31">
        <v>2574</v>
      </c>
      <c r="M5" s="166">
        <f t="shared" ref="M5:M17" si="0">+C5-G5</f>
        <v>-90</v>
      </c>
      <c r="N5" s="176">
        <f t="shared" ref="N5:N17" si="1">IF(ISERROR(M5/G5),0,M5/G5)</f>
        <v>-5.921052631578947E-2</v>
      </c>
      <c r="R5" s="226" t="s">
        <v>239</v>
      </c>
      <c r="S5" s="166">
        <v>1520</v>
      </c>
    </row>
    <row r="6" spans="1:20" ht="25.5">
      <c r="A6" s="99" t="s">
        <v>240</v>
      </c>
      <c r="B6" s="93" t="s">
        <v>249</v>
      </c>
      <c r="C6" s="166">
        <v>1956</v>
      </c>
      <c r="D6" s="31">
        <v>1817</v>
      </c>
      <c r="E6" s="31">
        <v>1314</v>
      </c>
      <c r="F6" s="31">
        <v>1052</v>
      </c>
      <c r="G6" s="166">
        <v>5606</v>
      </c>
      <c r="H6" s="31">
        <v>5236</v>
      </c>
      <c r="I6" s="31">
        <v>2134</v>
      </c>
      <c r="J6" s="31">
        <v>679</v>
      </c>
      <c r="K6" s="31">
        <v>4959</v>
      </c>
      <c r="M6" s="166">
        <f t="shared" si="0"/>
        <v>-3650</v>
      </c>
      <c r="N6" s="176">
        <f t="shared" si="1"/>
        <v>-0.65108811987156623</v>
      </c>
      <c r="R6" s="226" t="s">
        <v>240</v>
      </c>
      <c r="S6" s="166">
        <v>5606</v>
      </c>
    </row>
    <row r="7" spans="1:20" ht="38.25">
      <c r="A7" s="99" t="s">
        <v>241</v>
      </c>
      <c r="B7" s="93" t="s">
        <v>250</v>
      </c>
      <c r="C7" s="166">
        <v>14349</v>
      </c>
      <c r="D7" s="31">
        <v>4461</v>
      </c>
      <c r="E7" s="31">
        <v>2367</v>
      </c>
      <c r="F7" s="31">
        <v>1489</v>
      </c>
      <c r="G7" s="166">
        <v>8166</v>
      </c>
      <c r="H7" s="31">
        <v>6173</v>
      </c>
      <c r="I7" s="31">
        <v>3463</v>
      </c>
      <c r="J7" s="31">
        <v>1039</v>
      </c>
      <c r="K7" s="31">
        <v>13175</v>
      </c>
      <c r="M7" s="166">
        <f t="shared" si="0"/>
        <v>6183</v>
      </c>
      <c r="N7" s="176">
        <f t="shared" si="1"/>
        <v>0.75716385011021303</v>
      </c>
      <c r="R7" s="226" t="s">
        <v>241</v>
      </c>
      <c r="S7" s="166">
        <v>8166</v>
      </c>
    </row>
    <row r="8" spans="1:20">
      <c r="A8" s="99" t="s">
        <v>242</v>
      </c>
      <c r="B8" s="93" t="s">
        <v>251</v>
      </c>
      <c r="C8" s="195">
        <v>10374</v>
      </c>
      <c r="D8" s="31">
        <v>7960</v>
      </c>
      <c r="E8" s="31">
        <v>4818</v>
      </c>
      <c r="F8" s="31">
        <v>2120</v>
      </c>
      <c r="G8" s="166">
        <v>9845</v>
      </c>
      <c r="H8" s="31">
        <v>7520</v>
      </c>
      <c r="I8" s="31">
        <v>4504</v>
      </c>
      <c r="J8" s="31">
        <v>1903</v>
      </c>
      <c r="K8" s="31">
        <v>9687</v>
      </c>
      <c r="M8" s="166">
        <f t="shared" si="0"/>
        <v>529</v>
      </c>
      <c r="N8" s="176">
        <f t="shared" si="1"/>
        <v>5.3732859319451501E-2</v>
      </c>
      <c r="R8" s="226" t="s">
        <v>242</v>
      </c>
      <c r="S8" s="166">
        <v>9845</v>
      </c>
    </row>
    <row r="9" spans="1:20" ht="25.5">
      <c r="A9" s="99" t="s">
        <v>243</v>
      </c>
      <c r="B9" s="93" t="s">
        <v>252</v>
      </c>
      <c r="C9" s="166">
        <v>847</v>
      </c>
      <c r="D9" s="31">
        <v>493</v>
      </c>
      <c r="E9" s="31">
        <v>335</v>
      </c>
      <c r="F9" s="31">
        <v>159</v>
      </c>
      <c r="G9" s="166">
        <v>532</v>
      </c>
      <c r="H9" s="31">
        <v>421</v>
      </c>
      <c r="I9" s="31">
        <v>348</v>
      </c>
      <c r="J9" s="31">
        <v>81</v>
      </c>
      <c r="K9" s="31">
        <v>488</v>
      </c>
      <c r="M9" s="166">
        <f t="shared" si="0"/>
        <v>315</v>
      </c>
      <c r="N9" s="176">
        <f t="shared" si="1"/>
        <v>0.59210526315789469</v>
      </c>
      <c r="R9" s="226" t="s">
        <v>243</v>
      </c>
      <c r="S9" s="166">
        <v>532</v>
      </c>
    </row>
    <row r="10" spans="1:20" ht="25.5">
      <c r="A10" s="99" t="s">
        <v>256</v>
      </c>
      <c r="B10" s="93" t="s">
        <v>259</v>
      </c>
      <c r="C10" s="166">
        <v>14</v>
      </c>
      <c r="D10" s="158">
        <v>0</v>
      </c>
      <c r="E10" s="31">
        <v>0</v>
      </c>
      <c r="F10" s="31">
        <v>0</v>
      </c>
      <c r="G10" s="166">
        <v>14</v>
      </c>
      <c r="H10" s="31">
        <v>0</v>
      </c>
      <c r="I10" s="31">
        <v>0</v>
      </c>
      <c r="J10" s="31">
        <v>0</v>
      </c>
      <c r="K10" s="31">
        <v>34</v>
      </c>
      <c r="M10" s="166">
        <f t="shared" si="0"/>
        <v>0</v>
      </c>
      <c r="N10" s="176">
        <f t="shared" si="1"/>
        <v>0</v>
      </c>
      <c r="R10" s="226" t="s">
        <v>256</v>
      </c>
      <c r="S10" s="166">
        <v>14</v>
      </c>
    </row>
    <row r="11" spans="1:20">
      <c r="A11" s="99" t="s">
        <v>244</v>
      </c>
      <c r="B11" s="93" t="s">
        <v>255</v>
      </c>
      <c r="C11" s="195">
        <v>8415</v>
      </c>
      <c r="D11" s="31">
        <v>7884</v>
      </c>
      <c r="E11" s="31">
        <v>7255</v>
      </c>
      <c r="F11" s="31">
        <v>4542</v>
      </c>
      <c r="G11" s="166">
        <v>9171</v>
      </c>
      <c r="H11" s="31">
        <v>7891</v>
      </c>
      <c r="I11" s="31">
        <v>2707</v>
      </c>
      <c r="J11" s="31">
        <v>586</v>
      </c>
      <c r="K11" s="31">
        <v>37876</v>
      </c>
      <c r="M11" s="166">
        <f t="shared" si="0"/>
        <v>-756</v>
      </c>
      <c r="N11" s="176">
        <f t="shared" si="1"/>
        <v>-8.2433758586849856E-2</v>
      </c>
      <c r="R11" s="226" t="s">
        <v>244</v>
      </c>
      <c r="S11" s="166">
        <v>9171</v>
      </c>
    </row>
    <row r="12" spans="1:20">
      <c r="A12" s="99" t="s">
        <v>245</v>
      </c>
      <c r="B12" s="93" t="s">
        <v>253</v>
      </c>
      <c r="C12" s="195">
        <v>1903</v>
      </c>
      <c r="D12" s="31">
        <v>1379</v>
      </c>
      <c r="E12" s="31">
        <v>905</v>
      </c>
      <c r="F12" s="31">
        <v>403</v>
      </c>
      <c r="G12" s="166">
        <v>2414</v>
      </c>
      <c r="H12" s="31">
        <v>1571</v>
      </c>
      <c r="I12" s="31">
        <v>805</v>
      </c>
      <c r="J12" s="31">
        <v>421</v>
      </c>
      <c r="K12" s="31">
        <v>2019</v>
      </c>
      <c r="M12" s="166">
        <f t="shared" si="0"/>
        <v>-511</v>
      </c>
      <c r="N12" s="176">
        <f t="shared" si="1"/>
        <v>-0.21168185584092791</v>
      </c>
      <c r="R12" s="226" t="s">
        <v>245</v>
      </c>
      <c r="S12" s="166">
        <v>2414</v>
      </c>
    </row>
    <row r="13" spans="1:20">
      <c r="A13" s="99" t="s">
        <v>257</v>
      </c>
      <c r="B13" s="93" t="s">
        <v>258</v>
      </c>
      <c r="C13" s="158">
        <v>0</v>
      </c>
      <c r="D13" s="158">
        <v>0</v>
      </c>
      <c r="E13" s="31">
        <v>0</v>
      </c>
      <c r="F13" s="31">
        <v>0</v>
      </c>
      <c r="G13" s="166">
        <v>700</v>
      </c>
      <c r="H13" s="31">
        <v>0</v>
      </c>
      <c r="I13" s="31">
        <v>0</v>
      </c>
      <c r="J13" s="31">
        <v>0</v>
      </c>
      <c r="K13" s="31">
        <v>0</v>
      </c>
      <c r="M13" s="166">
        <f t="shared" si="0"/>
        <v>-700</v>
      </c>
      <c r="N13" s="176">
        <f t="shared" si="1"/>
        <v>-1</v>
      </c>
      <c r="R13" s="226" t="s">
        <v>257</v>
      </c>
      <c r="S13" s="166">
        <v>700</v>
      </c>
    </row>
    <row r="14" spans="1:20">
      <c r="A14" s="206" t="s">
        <v>449</v>
      </c>
      <c r="B14" s="93" t="s">
        <v>450</v>
      </c>
      <c r="C14" s="166">
        <v>5237</v>
      </c>
      <c r="D14" s="231"/>
      <c r="E14" s="231"/>
      <c r="F14" s="231"/>
      <c r="G14" s="166">
        <v>1981</v>
      </c>
      <c r="H14" s="231"/>
      <c r="I14" s="231"/>
      <c r="J14" s="231"/>
      <c r="K14" s="231"/>
      <c r="M14" s="166">
        <f t="shared" si="0"/>
        <v>3256</v>
      </c>
      <c r="N14" s="176">
        <f t="shared" si="1"/>
        <v>1.6436143361938416</v>
      </c>
      <c r="R14" s="227"/>
      <c r="S14" s="166"/>
    </row>
    <row r="15" spans="1:20" ht="25.5">
      <c r="A15" s="206" t="s">
        <v>447</v>
      </c>
      <c r="B15" s="93" t="s">
        <v>448</v>
      </c>
      <c r="C15" s="166">
        <v>6104</v>
      </c>
      <c r="D15" s="231"/>
      <c r="E15" s="231"/>
      <c r="F15" s="231"/>
      <c r="G15" s="166">
        <v>7205</v>
      </c>
      <c r="H15" s="231"/>
      <c r="I15" s="231"/>
      <c r="J15" s="231"/>
      <c r="K15" s="231"/>
      <c r="M15" s="166">
        <f t="shared" si="0"/>
        <v>-1101</v>
      </c>
      <c r="N15" s="176">
        <f t="shared" si="1"/>
        <v>-0.15281054823039555</v>
      </c>
      <c r="R15" s="227"/>
      <c r="S15" s="166"/>
    </row>
    <row r="16" spans="1:20" ht="15" thickBot="1">
      <c r="A16" s="99" t="s">
        <v>246</v>
      </c>
      <c r="B16" s="93" t="s">
        <v>11</v>
      </c>
      <c r="C16" s="170">
        <v>9319</v>
      </c>
      <c r="D16" s="35">
        <v>17444</v>
      </c>
      <c r="E16" s="35">
        <v>13766</v>
      </c>
      <c r="F16" s="35">
        <v>2782</v>
      </c>
      <c r="G16" s="170">
        <v>4794</v>
      </c>
      <c r="H16" s="35">
        <v>8454</v>
      </c>
      <c r="I16" s="35">
        <v>6327</v>
      </c>
      <c r="J16" s="35">
        <v>4354</v>
      </c>
      <c r="K16" s="35">
        <v>12931</v>
      </c>
      <c r="M16" s="170">
        <f t="shared" si="0"/>
        <v>4525</v>
      </c>
      <c r="N16" s="184">
        <f t="shared" si="1"/>
        <v>0.94388819357530251</v>
      </c>
      <c r="R16" s="226" t="s">
        <v>246</v>
      </c>
      <c r="S16" s="225">
        <v>13980</v>
      </c>
    </row>
    <row r="17" spans="1:21" s="15" customFormat="1" ht="15" thickTop="1">
      <c r="A17" s="100" t="s">
        <v>247</v>
      </c>
      <c r="B17" s="94" t="s">
        <v>254</v>
      </c>
      <c r="C17" s="168">
        <v>59948</v>
      </c>
      <c r="D17" s="33">
        <v>42570</v>
      </c>
      <c r="E17" s="33">
        <v>31706</v>
      </c>
      <c r="F17" s="33">
        <v>13146</v>
      </c>
      <c r="G17" s="168">
        <v>51948</v>
      </c>
      <c r="H17" s="33">
        <v>38080</v>
      </c>
      <c r="I17" s="33">
        <v>20807</v>
      </c>
      <c r="J17" s="33">
        <v>9340</v>
      </c>
      <c r="K17" s="33">
        <v>83743</v>
      </c>
      <c r="M17" s="168">
        <f t="shared" si="0"/>
        <v>8000</v>
      </c>
      <c r="N17" s="178">
        <f t="shared" si="1"/>
        <v>0.15400015400015399</v>
      </c>
      <c r="Q17" s="1"/>
      <c r="R17" s="228" t="s">
        <v>247</v>
      </c>
      <c r="S17" s="168">
        <v>51948</v>
      </c>
      <c r="T17" s="1"/>
      <c r="U17" s="1"/>
    </row>
    <row r="18" spans="1:21">
      <c r="B18" s="3"/>
      <c r="C18" s="3"/>
      <c r="D18" s="27"/>
      <c r="E18" s="27"/>
      <c r="F18" s="27"/>
      <c r="G18" s="213"/>
      <c r="H18" s="27"/>
      <c r="I18" s="27"/>
      <c r="J18" s="27"/>
      <c r="K18" s="27"/>
      <c r="M18" s="166"/>
    </row>
    <row r="19" spans="1:21">
      <c r="B19" s="3"/>
      <c r="C19" s="3"/>
      <c r="D19" s="6"/>
      <c r="E19" s="6"/>
      <c r="F19" s="6"/>
      <c r="G19" s="207"/>
      <c r="H19" s="6"/>
      <c r="I19" s="6"/>
      <c r="J19" s="7"/>
      <c r="K19" s="6"/>
    </row>
    <row r="20" spans="1:21" ht="15">
      <c r="A20" s="69" t="s">
        <v>232</v>
      </c>
      <c r="B20" s="69" t="s">
        <v>233</v>
      </c>
      <c r="C20" s="69"/>
      <c r="D20" s="79"/>
      <c r="E20" s="79"/>
      <c r="F20" s="79"/>
      <c r="G20" s="79"/>
      <c r="H20" s="79"/>
      <c r="I20" s="79"/>
      <c r="J20" s="79"/>
      <c r="K20" s="79"/>
      <c r="L20" s="79"/>
      <c r="M20" s="257" t="s">
        <v>430</v>
      </c>
      <c r="N20" s="257"/>
      <c r="O20" s="15"/>
      <c r="P20" s="257" t="s">
        <v>442</v>
      </c>
      <c r="Q20" s="257"/>
    </row>
    <row r="21" spans="1:21" ht="27" customHeight="1">
      <c r="A21" s="103" t="s">
        <v>32</v>
      </c>
      <c r="B21" s="103" t="s">
        <v>11</v>
      </c>
      <c r="C21" s="186" t="s">
        <v>444</v>
      </c>
      <c r="D21" s="84" t="s">
        <v>443</v>
      </c>
      <c r="E21" s="84" t="s">
        <v>45</v>
      </c>
      <c r="F21" s="84" t="s">
        <v>46</v>
      </c>
      <c r="G21" s="84" t="s">
        <v>47</v>
      </c>
      <c r="H21" s="84" t="s">
        <v>75</v>
      </c>
      <c r="I21" s="84" t="s">
        <v>48</v>
      </c>
      <c r="J21" s="84" t="s">
        <v>141</v>
      </c>
      <c r="K21" s="84" t="s">
        <v>49</v>
      </c>
      <c r="L21" s="79"/>
      <c r="M21" s="255" t="s">
        <v>429</v>
      </c>
      <c r="N21" s="258"/>
      <c r="P21" s="255" t="s">
        <v>431</v>
      </c>
      <c r="Q21" s="258"/>
    </row>
    <row r="22" spans="1:21">
      <c r="A22" s="99" t="str">
        <f t="shared" ref="A22:B30" si="2">+A5</f>
        <v>Z tytułu działalności zarządzania majątkiem osób trzecich</v>
      </c>
      <c r="B22" s="93" t="str">
        <f t="shared" si="2"/>
        <v>From management of third-party properties</v>
      </c>
      <c r="C22" s="166">
        <f t="shared" ref="C22:C30" si="3">C5-D5</f>
        <v>298</v>
      </c>
      <c r="D22" s="31">
        <v>186</v>
      </c>
      <c r="E22" s="31">
        <f t="shared" ref="E22:E30" si="4">+E5-F5</f>
        <v>347</v>
      </c>
      <c r="F22" s="31">
        <f t="shared" ref="F22:F30" si="5">+F5</f>
        <v>599</v>
      </c>
      <c r="G22" s="166">
        <f t="shared" ref="G22:G30" si="6">+G5-H5</f>
        <v>706</v>
      </c>
      <c r="H22" s="31">
        <v>295</v>
      </c>
      <c r="I22" s="31">
        <f t="shared" ref="I22:I30" si="7">+I5-J5</f>
        <v>242</v>
      </c>
      <c r="J22" s="31">
        <f t="shared" ref="J22:J30" si="8">+J5</f>
        <v>277</v>
      </c>
      <c r="K22" s="31"/>
      <c r="M22" s="166">
        <f t="shared" ref="M22:M34" si="9">+C22-G22</f>
        <v>-408</v>
      </c>
      <c r="N22" s="176">
        <f t="shared" ref="N22:N34" si="10">IF(ISERROR(M22/G22),0,M22/G22)</f>
        <v>-0.57790368271954673</v>
      </c>
      <c r="P22" s="166">
        <f t="shared" ref="P22:P34" si="11">+C22-D22</f>
        <v>112</v>
      </c>
      <c r="Q22" s="176">
        <f t="shared" ref="Q22:Q30" si="12">IF(ISERROR(P22/D22),0,P22/D22)</f>
        <v>0.60215053763440862</v>
      </c>
    </row>
    <row r="23" spans="1:21" ht="25.5">
      <c r="A23" s="99" t="str">
        <f t="shared" si="2"/>
        <v>Z tytułu sprzedaży lub likwidacji środków trwałych, wartości niematerialnych oraz aktywów do zbycia</v>
      </c>
      <c r="B23" s="93" t="str">
        <f t="shared" si="2"/>
        <v>From sale or liquidation of property, plant and equipment, intangible assets and assets held-for-sale</v>
      </c>
      <c r="C23" s="166">
        <f t="shared" si="3"/>
        <v>139</v>
      </c>
      <c r="D23" s="31">
        <v>503</v>
      </c>
      <c r="E23" s="31">
        <f t="shared" si="4"/>
        <v>262</v>
      </c>
      <c r="F23" s="31">
        <f t="shared" si="5"/>
        <v>1052</v>
      </c>
      <c r="G23" s="166">
        <f t="shared" si="6"/>
        <v>370</v>
      </c>
      <c r="H23" s="31">
        <v>3102</v>
      </c>
      <c r="I23" s="31">
        <f t="shared" si="7"/>
        <v>1455</v>
      </c>
      <c r="J23" s="31">
        <f t="shared" si="8"/>
        <v>679</v>
      </c>
      <c r="K23" s="31" t="s">
        <v>234</v>
      </c>
      <c r="M23" s="166">
        <f t="shared" si="9"/>
        <v>-231</v>
      </c>
      <c r="N23" s="176">
        <f t="shared" si="10"/>
        <v>-0.62432432432432428</v>
      </c>
      <c r="P23" s="166">
        <f t="shared" si="11"/>
        <v>-364</v>
      </c>
      <c r="Q23" s="176">
        <f t="shared" si="12"/>
        <v>-0.72365805168986086</v>
      </c>
    </row>
    <row r="24" spans="1:21" ht="38.25">
      <c r="A24" s="99" t="str">
        <f t="shared" si="2"/>
        <v>Z tytułu odzyskanych należności przedawnionych, umorzonych i nieściągalnych oraz spłaty należności wyłączonych ze sprawozdania z sytuacji finansowej</v>
      </c>
      <c r="B24" s="93" t="str">
        <f t="shared" si="2"/>
        <v xml:space="preserve">From recovered statute –barred receivables, written off or bad debts, repayments of derecognized receivables  </v>
      </c>
      <c r="C24" s="166">
        <f t="shared" si="3"/>
        <v>9888</v>
      </c>
      <c r="D24" s="31">
        <v>2094</v>
      </c>
      <c r="E24" s="31">
        <f t="shared" si="4"/>
        <v>878</v>
      </c>
      <c r="F24" s="31">
        <f t="shared" si="5"/>
        <v>1489</v>
      </c>
      <c r="G24" s="166">
        <f t="shared" si="6"/>
        <v>1993</v>
      </c>
      <c r="H24" s="31">
        <v>2710</v>
      </c>
      <c r="I24" s="31">
        <f t="shared" si="7"/>
        <v>2424</v>
      </c>
      <c r="J24" s="31">
        <f t="shared" si="8"/>
        <v>1039</v>
      </c>
      <c r="K24" s="31" t="s">
        <v>234</v>
      </c>
      <c r="M24" s="166">
        <f t="shared" si="9"/>
        <v>7895</v>
      </c>
      <c r="N24" s="176">
        <f t="shared" si="10"/>
        <v>3.9613647767185149</v>
      </c>
      <c r="P24" s="166">
        <f t="shared" si="11"/>
        <v>7794</v>
      </c>
      <c r="Q24" s="176">
        <f t="shared" si="12"/>
        <v>3.7220630372492836</v>
      </c>
    </row>
    <row r="25" spans="1:21">
      <c r="A25" s="99" t="str">
        <f t="shared" si="2"/>
        <v>Przychody ze sprzedaży towarów i usług</v>
      </c>
      <c r="B25" s="93" t="str">
        <f t="shared" si="2"/>
        <v>Sales of goods and services</v>
      </c>
      <c r="C25" s="166">
        <f t="shared" si="3"/>
        <v>2414</v>
      </c>
      <c r="D25" s="31">
        <v>3142</v>
      </c>
      <c r="E25" s="31">
        <f t="shared" si="4"/>
        <v>2698</v>
      </c>
      <c r="F25" s="31">
        <f t="shared" si="5"/>
        <v>2120</v>
      </c>
      <c r="G25" s="166">
        <f t="shared" si="6"/>
        <v>2325</v>
      </c>
      <c r="H25" s="31">
        <v>3016</v>
      </c>
      <c r="I25" s="31">
        <f t="shared" si="7"/>
        <v>2601</v>
      </c>
      <c r="J25" s="31">
        <f t="shared" si="8"/>
        <v>1903</v>
      </c>
      <c r="K25" s="31" t="s">
        <v>234</v>
      </c>
      <c r="M25" s="166">
        <f t="shared" si="9"/>
        <v>89</v>
      </c>
      <c r="N25" s="176">
        <f t="shared" si="10"/>
        <v>3.8279569892473116E-2</v>
      </c>
      <c r="P25" s="166">
        <f t="shared" si="11"/>
        <v>-728</v>
      </c>
      <c r="Q25" s="176">
        <f t="shared" si="12"/>
        <v>-0.23169955442393381</v>
      </c>
    </row>
    <row r="26" spans="1:21" ht="25.5">
      <c r="A26" s="99" t="str">
        <f t="shared" si="2"/>
        <v>Z tytułu rozwiązania rezerw na pozostałe należności (poza kredytowymi)</v>
      </c>
      <c r="B26" s="93" t="str">
        <f t="shared" si="2"/>
        <v xml:space="preserve">Reversal of provisions for other receivables (excluding loan receivables) </v>
      </c>
      <c r="C26" s="166">
        <f t="shared" si="3"/>
        <v>354</v>
      </c>
      <c r="D26" s="31">
        <v>158</v>
      </c>
      <c r="E26" s="31">
        <f t="shared" si="4"/>
        <v>176</v>
      </c>
      <c r="F26" s="31">
        <f t="shared" si="5"/>
        <v>159</v>
      </c>
      <c r="G26" s="166">
        <f t="shared" si="6"/>
        <v>111</v>
      </c>
      <c r="H26" s="31">
        <v>73</v>
      </c>
      <c r="I26" s="31">
        <f t="shared" si="7"/>
        <v>267</v>
      </c>
      <c r="J26" s="31">
        <f t="shared" si="8"/>
        <v>81</v>
      </c>
      <c r="K26" s="31" t="s">
        <v>234</v>
      </c>
      <c r="M26" s="166">
        <f t="shared" si="9"/>
        <v>243</v>
      </c>
      <c r="N26" s="176">
        <f t="shared" si="10"/>
        <v>2.189189189189189</v>
      </c>
      <c r="P26" s="166">
        <f t="shared" si="11"/>
        <v>196</v>
      </c>
      <c r="Q26" s="176">
        <f t="shared" si="12"/>
        <v>1.240506329113924</v>
      </c>
    </row>
    <row r="27" spans="1:21" ht="25.5">
      <c r="A27" s="99" t="str">
        <f t="shared" si="2"/>
        <v>Rozwiązanie odpisów z tytułu utraty wartości rzeczowych środków trwałych</v>
      </c>
      <c r="B27" s="93" t="str">
        <f t="shared" si="2"/>
        <v xml:space="preserve">Reversal of fixed asset impairment write-downs </v>
      </c>
      <c r="C27" s="166">
        <f t="shared" si="3"/>
        <v>14</v>
      </c>
      <c r="D27" s="158">
        <v>0</v>
      </c>
      <c r="E27" s="31">
        <f t="shared" si="4"/>
        <v>0</v>
      </c>
      <c r="F27" s="31">
        <f t="shared" si="5"/>
        <v>0</v>
      </c>
      <c r="G27" s="166">
        <f t="shared" si="6"/>
        <v>14</v>
      </c>
      <c r="H27" s="158">
        <v>0</v>
      </c>
      <c r="I27" s="31">
        <f t="shared" si="7"/>
        <v>0</v>
      </c>
      <c r="J27" s="31">
        <f t="shared" si="8"/>
        <v>0</v>
      </c>
      <c r="K27" s="31" t="s">
        <v>234</v>
      </c>
      <c r="M27" s="166">
        <f t="shared" si="9"/>
        <v>0</v>
      </c>
      <c r="N27" s="176">
        <f t="shared" si="10"/>
        <v>0</v>
      </c>
      <c r="P27" s="166">
        <f t="shared" si="11"/>
        <v>14</v>
      </c>
      <c r="Q27" s="176">
        <f t="shared" si="12"/>
        <v>0</v>
      </c>
    </row>
    <row r="28" spans="1:21">
      <c r="A28" s="99" t="str">
        <f t="shared" si="2"/>
        <v>Rozwiązanie rezerw na zobowiązania</v>
      </c>
      <c r="B28" s="93" t="str">
        <f t="shared" si="2"/>
        <v>Reversal of provisions for liabilities</v>
      </c>
      <c r="C28" s="166">
        <f t="shared" si="3"/>
        <v>531</v>
      </c>
      <c r="D28" s="31">
        <v>629</v>
      </c>
      <c r="E28" s="31">
        <f t="shared" si="4"/>
        <v>2713</v>
      </c>
      <c r="F28" s="31">
        <f t="shared" si="5"/>
        <v>4542</v>
      </c>
      <c r="G28" s="166">
        <f t="shared" si="6"/>
        <v>1280</v>
      </c>
      <c r="H28" s="31">
        <v>5184</v>
      </c>
      <c r="I28" s="31">
        <f t="shared" si="7"/>
        <v>2121</v>
      </c>
      <c r="J28" s="31">
        <f t="shared" si="8"/>
        <v>586</v>
      </c>
      <c r="K28" s="31" t="s">
        <v>234</v>
      </c>
      <c r="M28" s="166">
        <f t="shared" si="9"/>
        <v>-749</v>
      </c>
      <c r="N28" s="176">
        <f t="shared" si="10"/>
        <v>-0.58515625000000004</v>
      </c>
      <c r="P28" s="166">
        <f t="shared" si="11"/>
        <v>-98</v>
      </c>
      <c r="Q28" s="176">
        <f t="shared" si="12"/>
        <v>-0.15580286168521462</v>
      </c>
    </row>
    <row r="29" spans="1:21">
      <c r="A29" s="99" t="str">
        <f t="shared" si="2"/>
        <v>Z tytułu odzyskania poniesionych kosztów</v>
      </c>
      <c r="B29" s="93" t="str">
        <f t="shared" si="2"/>
        <v>From recovery of costs incurred</v>
      </c>
      <c r="C29" s="166">
        <f t="shared" si="3"/>
        <v>524</v>
      </c>
      <c r="D29" s="31">
        <v>474</v>
      </c>
      <c r="E29" s="31">
        <f t="shared" si="4"/>
        <v>502</v>
      </c>
      <c r="F29" s="31">
        <f t="shared" si="5"/>
        <v>403</v>
      </c>
      <c r="G29" s="166">
        <f t="shared" si="6"/>
        <v>843</v>
      </c>
      <c r="H29" s="31">
        <v>766</v>
      </c>
      <c r="I29" s="31">
        <f t="shared" si="7"/>
        <v>384</v>
      </c>
      <c r="J29" s="31">
        <f t="shared" si="8"/>
        <v>421</v>
      </c>
      <c r="K29" s="31" t="s">
        <v>234</v>
      </c>
      <c r="M29" s="166">
        <f t="shared" si="9"/>
        <v>-319</v>
      </c>
      <c r="N29" s="176">
        <f t="shared" si="10"/>
        <v>-0.37841043890865955</v>
      </c>
      <c r="P29" s="166">
        <f t="shared" si="11"/>
        <v>50</v>
      </c>
      <c r="Q29" s="176">
        <f t="shared" si="12"/>
        <v>0.10548523206751055</v>
      </c>
    </row>
    <row r="30" spans="1:21">
      <c r="A30" s="99" t="str">
        <f t="shared" si="2"/>
        <v>Wycena nieruchomości inwestycyjnej</v>
      </c>
      <c r="B30" s="93" t="str">
        <f t="shared" si="2"/>
        <v xml:space="preserve">Investment property valuation </v>
      </c>
      <c r="C30" s="166">
        <f t="shared" si="3"/>
        <v>0</v>
      </c>
      <c r="D30" s="158">
        <v>0</v>
      </c>
      <c r="E30" s="31">
        <f t="shared" si="4"/>
        <v>0</v>
      </c>
      <c r="F30" s="31">
        <f t="shared" si="5"/>
        <v>0</v>
      </c>
      <c r="G30" s="166">
        <f t="shared" si="6"/>
        <v>700</v>
      </c>
      <c r="H30" s="158"/>
      <c r="I30" s="31">
        <f t="shared" si="7"/>
        <v>0</v>
      </c>
      <c r="J30" s="31">
        <f t="shared" si="8"/>
        <v>0</v>
      </c>
      <c r="K30" s="31" t="s">
        <v>234</v>
      </c>
      <c r="M30" s="166">
        <f t="shared" si="9"/>
        <v>-700</v>
      </c>
      <c r="N30" s="176">
        <f t="shared" si="10"/>
        <v>-1</v>
      </c>
      <c r="P30" s="166">
        <f t="shared" si="11"/>
        <v>0</v>
      </c>
      <c r="Q30" s="176">
        <f t="shared" si="12"/>
        <v>0</v>
      </c>
    </row>
    <row r="31" spans="1:21">
      <c r="A31" s="206" t="s">
        <v>449</v>
      </c>
      <c r="B31" s="93" t="s">
        <v>450</v>
      </c>
      <c r="C31" s="166">
        <f t="shared" ref="C31:C33" si="13">C14-D14</f>
        <v>5237</v>
      </c>
      <c r="D31" s="230"/>
      <c r="E31" s="231"/>
      <c r="F31" s="231"/>
      <c r="G31" s="166">
        <f t="shared" ref="G31:G33" si="14">+G14-H14</f>
        <v>1981</v>
      </c>
      <c r="H31" s="230"/>
      <c r="I31" s="231"/>
      <c r="J31" s="231"/>
      <c r="K31" s="231"/>
      <c r="M31" s="166">
        <f t="shared" si="9"/>
        <v>3256</v>
      </c>
      <c r="N31" s="176">
        <f t="shared" si="10"/>
        <v>1.6436143361938416</v>
      </c>
      <c r="P31" s="166">
        <f t="shared" si="11"/>
        <v>5237</v>
      </c>
      <c r="Q31" s="176" t="s">
        <v>234</v>
      </c>
    </row>
    <row r="32" spans="1:21" ht="25.5">
      <c r="A32" s="206" t="s">
        <v>447</v>
      </c>
      <c r="B32" s="93" t="s">
        <v>448</v>
      </c>
      <c r="C32" s="166">
        <f t="shared" si="13"/>
        <v>6104</v>
      </c>
      <c r="D32" s="230"/>
      <c r="E32" s="231"/>
      <c r="F32" s="231"/>
      <c r="G32" s="166">
        <f t="shared" si="14"/>
        <v>7205</v>
      </c>
      <c r="H32" s="230"/>
      <c r="I32" s="231"/>
      <c r="J32" s="231"/>
      <c r="K32" s="231"/>
      <c r="M32" s="166">
        <f t="shared" si="9"/>
        <v>-1101</v>
      </c>
      <c r="N32" s="176">
        <f t="shared" si="10"/>
        <v>-0.15281054823039555</v>
      </c>
      <c r="P32" s="166">
        <f t="shared" si="11"/>
        <v>6104</v>
      </c>
      <c r="Q32" s="176" t="s">
        <v>234</v>
      </c>
    </row>
    <row r="33" spans="1:17" ht="15" thickBot="1">
      <c r="A33" s="99" t="str">
        <f t="shared" ref="A33:B34" si="15">+A16</f>
        <v>Inne przychody operacyjne</v>
      </c>
      <c r="B33" s="93" t="str">
        <f t="shared" si="15"/>
        <v>Other operating income</v>
      </c>
      <c r="C33" s="170">
        <f t="shared" si="13"/>
        <v>-8125</v>
      </c>
      <c r="D33" s="35">
        <v>3678</v>
      </c>
      <c r="E33" s="35">
        <f t="shared" ref="E33:E34" si="16">+E16-F16</f>
        <v>10984</v>
      </c>
      <c r="F33" s="35">
        <f t="shared" ref="F33:F34" si="17">+F16</f>
        <v>2782</v>
      </c>
      <c r="G33" s="170">
        <f t="shared" si="14"/>
        <v>-3660</v>
      </c>
      <c r="H33" s="35">
        <v>2127</v>
      </c>
      <c r="I33" s="35">
        <f t="shared" ref="I33:I34" si="18">+I16-J16</f>
        <v>1973</v>
      </c>
      <c r="J33" s="35">
        <f t="shared" ref="J33:J34" si="19">+J16</f>
        <v>4354</v>
      </c>
      <c r="K33" s="35" t="s">
        <v>234</v>
      </c>
      <c r="M33" s="170">
        <f t="shared" si="9"/>
        <v>-4465</v>
      </c>
      <c r="N33" s="184">
        <f t="shared" si="10"/>
        <v>1.2199453551912569</v>
      </c>
      <c r="P33" s="170">
        <f t="shared" si="11"/>
        <v>-11803</v>
      </c>
      <c r="Q33" s="184">
        <f>IF(ISERROR(P33/D33),0,P33/D33)</f>
        <v>-3.2090810222947255</v>
      </c>
    </row>
    <row r="34" spans="1:17" ht="15" thickTop="1">
      <c r="A34" s="100" t="str">
        <f t="shared" si="15"/>
        <v>Pozostałe przychody operacyjne, razem</v>
      </c>
      <c r="B34" s="94" t="str">
        <f t="shared" si="15"/>
        <v>Other operating income, total</v>
      </c>
      <c r="C34" s="168">
        <f t="shared" ref="C34" si="20">C17-D17</f>
        <v>17378</v>
      </c>
      <c r="D34" s="33">
        <v>10864</v>
      </c>
      <c r="E34" s="33">
        <f t="shared" si="16"/>
        <v>18560</v>
      </c>
      <c r="F34" s="33">
        <f t="shared" si="17"/>
        <v>13146</v>
      </c>
      <c r="G34" s="168">
        <f t="shared" ref="G34" si="21">+G17-H17</f>
        <v>13868</v>
      </c>
      <c r="H34" s="33">
        <v>17273</v>
      </c>
      <c r="I34" s="33">
        <f t="shared" si="18"/>
        <v>11467</v>
      </c>
      <c r="J34" s="33">
        <f t="shared" si="19"/>
        <v>9340</v>
      </c>
      <c r="K34" s="33" t="s">
        <v>234</v>
      </c>
      <c r="M34" s="168">
        <f t="shared" si="9"/>
        <v>3510</v>
      </c>
      <c r="N34" s="178">
        <f t="shared" si="10"/>
        <v>0.25310066339775023</v>
      </c>
      <c r="P34" s="168">
        <f t="shared" si="11"/>
        <v>6514</v>
      </c>
      <c r="Q34" s="178">
        <f>IF(ISERROR(P34/D34),0,P34/D34)</f>
        <v>0.59959499263622973</v>
      </c>
    </row>
    <row r="35" spans="1:17">
      <c r="D35" s="27"/>
      <c r="E35" s="27"/>
      <c r="F35" s="27"/>
      <c r="G35" s="27"/>
      <c r="H35" s="27"/>
      <c r="I35" s="27"/>
      <c r="J35" s="27"/>
      <c r="K35" s="27"/>
    </row>
    <row r="36" spans="1:17" ht="57">
      <c r="A36" s="229" t="s">
        <v>451</v>
      </c>
      <c r="B36" s="229" t="s">
        <v>452</v>
      </c>
    </row>
  </sheetData>
  <mergeCells count="6">
    <mergeCell ref="M21:N21"/>
    <mergeCell ref="P21:Q21"/>
    <mergeCell ref="M3:N3"/>
    <mergeCell ref="M4:N4"/>
    <mergeCell ref="M20:N20"/>
    <mergeCell ref="P20:Q20"/>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7.xml><?xml version="1.0" encoding="utf-8"?>
<worksheet xmlns="http://schemas.openxmlformats.org/spreadsheetml/2006/main" xmlns:r="http://schemas.openxmlformats.org/officeDocument/2006/relationships">
  <sheetPr>
    <tabColor rgb="FF92D050"/>
    <pageSetUpPr fitToPage="1"/>
  </sheetPr>
  <dimension ref="A1:T46"/>
  <sheetViews>
    <sheetView showGridLines="0" zoomScale="85" zoomScaleNormal="85" zoomScaleSheetLayoutView="70" workbookViewId="0">
      <selection activeCell="A3" sqref="A3"/>
    </sheetView>
  </sheetViews>
  <sheetFormatPr defaultRowHeight="14.25"/>
  <cols>
    <col min="1" max="1" width="35.625" style="1" customWidth="1"/>
    <col min="2" max="2" width="33.75" style="1" customWidth="1"/>
    <col min="3" max="11" width="10.75" style="1" customWidth="1"/>
    <col min="12" max="12" width="2" style="1" customWidth="1"/>
    <col min="13" max="13" width="11" style="1" customWidth="1"/>
    <col min="14" max="14" width="9.875" style="1" customWidth="1"/>
    <col min="15" max="15" width="2" style="1" customWidth="1"/>
    <col min="16" max="17" width="9.875" style="1" customWidth="1"/>
    <col min="18" max="18" width="9" style="1"/>
    <col min="19" max="19" width="10.75" style="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S3" s="224" t="s">
        <v>446</v>
      </c>
      <c r="T3" s="216"/>
    </row>
    <row r="4" spans="1:20" ht="30">
      <c r="A4" s="103" t="s">
        <v>58</v>
      </c>
      <c r="B4" s="103" t="s">
        <v>160</v>
      </c>
      <c r="C4" s="186" t="s">
        <v>444</v>
      </c>
      <c r="D4" s="84" t="s">
        <v>443</v>
      </c>
      <c r="E4" s="84" t="s">
        <v>45</v>
      </c>
      <c r="F4" s="84" t="s">
        <v>46</v>
      </c>
      <c r="G4" s="84" t="s">
        <v>47</v>
      </c>
      <c r="H4" s="84" t="s">
        <v>75</v>
      </c>
      <c r="I4" s="84" t="s">
        <v>48</v>
      </c>
      <c r="J4" s="84" t="s">
        <v>141</v>
      </c>
      <c r="K4" s="84" t="s">
        <v>49</v>
      </c>
      <c r="L4" s="79"/>
      <c r="M4" s="255" t="s">
        <v>429</v>
      </c>
      <c r="N4" s="256"/>
      <c r="S4" s="186" t="s">
        <v>47</v>
      </c>
    </row>
    <row r="5" spans="1:20">
      <c r="A5" s="97"/>
      <c r="B5" s="98"/>
      <c r="C5" s="26"/>
      <c r="D5" s="26"/>
      <c r="E5" s="26"/>
      <c r="F5" s="26"/>
      <c r="G5" s="26"/>
      <c r="H5" s="26"/>
      <c r="I5" s="26"/>
      <c r="J5" s="26"/>
      <c r="K5" s="26"/>
      <c r="M5" s="48"/>
      <c r="N5" s="48"/>
      <c r="S5" s="26"/>
    </row>
    <row r="6" spans="1:20">
      <c r="A6" s="99" t="s">
        <v>445</v>
      </c>
      <c r="B6" s="93" t="s">
        <v>117</v>
      </c>
      <c r="C6" s="169">
        <v>456433</v>
      </c>
      <c r="D6" s="34">
        <v>331284</v>
      </c>
      <c r="E6" s="34">
        <v>217640</v>
      </c>
      <c r="F6" s="34">
        <v>105921</v>
      </c>
      <c r="G6" s="169">
        <v>381988</v>
      </c>
      <c r="H6" s="34">
        <v>280359</v>
      </c>
      <c r="I6" s="34">
        <v>185222</v>
      </c>
      <c r="J6" s="34">
        <v>94251</v>
      </c>
      <c r="K6" s="34">
        <v>369020</v>
      </c>
      <c r="M6" s="169">
        <f t="shared" ref="M6:M18" si="0">+C6-G6</f>
        <v>74445</v>
      </c>
      <c r="N6" s="177">
        <f t="shared" ref="N6:N18" si="1">IF(ISERROR(M6/G6),0,M6/G6)</f>
        <v>0.19488832109909213</v>
      </c>
      <c r="S6" s="169">
        <v>381988</v>
      </c>
    </row>
    <row r="7" spans="1:20">
      <c r="A7" s="99" t="s">
        <v>126</v>
      </c>
      <c r="B7" s="93" t="s">
        <v>439</v>
      </c>
      <c r="C7" s="166">
        <v>372711</v>
      </c>
      <c r="D7" s="31">
        <v>272389</v>
      </c>
      <c r="E7" s="31">
        <v>178601</v>
      </c>
      <c r="F7" s="31">
        <v>87324</v>
      </c>
      <c r="G7" s="166">
        <v>315955</v>
      </c>
      <c r="H7" s="31">
        <v>232901</v>
      </c>
      <c r="I7" s="31">
        <v>153878</v>
      </c>
      <c r="J7" s="31">
        <v>78959</v>
      </c>
      <c r="K7" s="31">
        <v>313350</v>
      </c>
      <c r="M7" s="166">
        <f t="shared" si="0"/>
        <v>56756</v>
      </c>
      <c r="N7" s="176">
        <f t="shared" si="1"/>
        <v>0.17963317561045086</v>
      </c>
      <c r="S7" s="166">
        <v>315955</v>
      </c>
    </row>
    <row r="8" spans="1:20">
      <c r="A8" s="99" t="s">
        <v>127</v>
      </c>
      <c r="B8" s="121" t="s">
        <v>118</v>
      </c>
      <c r="C8" s="166">
        <v>206</v>
      </c>
      <c r="D8" s="31">
        <v>183</v>
      </c>
      <c r="E8" s="31">
        <v>61</v>
      </c>
      <c r="F8" s="31">
        <v>8</v>
      </c>
      <c r="G8" s="166">
        <v>205</v>
      </c>
      <c r="H8" s="31">
        <v>205</v>
      </c>
      <c r="I8" s="31">
        <v>183</v>
      </c>
      <c r="J8" s="31">
        <v>141</v>
      </c>
      <c r="K8" s="31">
        <v>235</v>
      </c>
      <c r="M8" s="166">
        <f t="shared" si="0"/>
        <v>1</v>
      </c>
      <c r="N8" s="176">
        <f t="shared" si="1"/>
        <v>4.8780487804878049E-3</v>
      </c>
      <c r="S8" s="166">
        <v>205</v>
      </c>
    </row>
    <row r="9" spans="1:20">
      <c r="A9" s="236" t="s">
        <v>453</v>
      </c>
      <c r="B9" s="93" t="s">
        <v>440</v>
      </c>
      <c r="C9" s="166">
        <v>49140</v>
      </c>
      <c r="D9" s="31">
        <v>37159</v>
      </c>
      <c r="E9" s="31">
        <v>25275</v>
      </c>
      <c r="F9" s="31">
        <v>12656</v>
      </c>
      <c r="G9" s="166">
        <v>40420</v>
      </c>
      <c r="H9" s="31">
        <v>30975</v>
      </c>
      <c r="I9" s="31">
        <v>21224</v>
      </c>
      <c r="J9" s="31">
        <v>11224</v>
      </c>
      <c r="K9" s="31">
        <v>38382</v>
      </c>
      <c r="M9" s="166">
        <f t="shared" si="0"/>
        <v>8720</v>
      </c>
      <c r="N9" s="176">
        <f t="shared" si="1"/>
        <v>0.21573478476001978</v>
      </c>
      <c r="S9" s="166">
        <v>40420</v>
      </c>
    </row>
    <row r="10" spans="1:20">
      <c r="A10" s="99" t="s">
        <v>128</v>
      </c>
      <c r="B10" s="93" t="s">
        <v>441</v>
      </c>
      <c r="C10" s="166">
        <v>34582</v>
      </c>
      <c r="D10" s="31">
        <v>21736</v>
      </c>
      <c r="E10" s="31">
        <v>13764</v>
      </c>
      <c r="F10" s="31">
        <v>5941</v>
      </c>
      <c r="G10" s="166">
        <v>25613</v>
      </c>
      <c r="H10" s="31">
        <v>16483</v>
      </c>
      <c r="I10" s="31">
        <v>10120</v>
      </c>
      <c r="J10" s="31">
        <v>4068</v>
      </c>
      <c r="K10" s="31">
        <v>17288</v>
      </c>
      <c r="M10" s="166">
        <f t="shared" si="0"/>
        <v>8969</v>
      </c>
      <c r="N10" s="176">
        <f t="shared" si="1"/>
        <v>0.35017373989770817</v>
      </c>
      <c r="S10" s="166">
        <v>25613</v>
      </c>
    </row>
    <row r="11" spans="1:20">
      <c r="A11" s="99" t="s">
        <v>129</v>
      </c>
      <c r="B11" s="93" t="s">
        <v>119</v>
      </c>
      <c r="C11" s="166">
        <v>35656</v>
      </c>
      <c r="D11" s="31">
        <v>23498</v>
      </c>
      <c r="E11" s="31">
        <v>16443</v>
      </c>
      <c r="F11" s="31">
        <v>8584</v>
      </c>
      <c r="G11" s="166">
        <v>34269</v>
      </c>
      <c r="H11" s="31">
        <v>22849</v>
      </c>
      <c r="I11" s="31">
        <v>15431</v>
      </c>
      <c r="J11" s="31">
        <v>8028</v>
      </c>
      <c r="K11" s="31">
        <v>29411</v>
      </c>
      <c r="M11" s="166">
        <f t="shared" si="0"/>
        <v>1387</v>
      </c>
      <c r="N11" s="176">
        <f t="shared" si="1"/>
        <v>4.0473897691791418E-2</v>
      </c>
      <c r="S11" s="166">
        <v>34269</v>
      </c>
    </row>
    <row r="12" spans="1:20">
      <c r="A12" s="99" t="s">
        <v>130</v>
      </c>
      <c r="B12" s="93" t="s">
        <v>120</v>
      </c>
      <c r="C12" s="166">
        <v>181510</v>
      </c>
      <c r="D12" s="31">
        <v>135476</v>
      </c>
      <c r="E12" s="31">
        <v>92504</v>
      </c>
      <c r="F12" s="31">
        <v>42171</v>
      </c>
      <c r="G12" s="166">
        <v>162508</v>
      </c>
      <c r="H12" s="31">
        <v>115194</v>
      </c>
      <c r="I12" s="31">
        <v>73937</v>
      </c>
      <c r="J12" s="31">
        <v>37309</v>
      </c>
      <c r="K12" s="31">
        <v>163846</v>
      </c>
      <c r="M12" s="166">
        <f t="shared" si="0"/>
        <v>19002</v>
      </c>
      <c r="N12" s="176">
        <f t="shared" si="1"/>
        <v>0.11692962807984837</v>
      </c>
      <c r="S12" s="166">
        <v>162508</v>
      </c>
    </row>
    <row r="13" spans="1:20">
      <c r="A13" s="99" t="s">
        <v>131</v>
      </c>
      <c r="B13" s="93" t="s">
        <v>121</v>
      </c>
      <c r="C13" s="166">
        <v>150814</v>
      </c>
      <c r="D13" s="31">
        <v>102179</v>
      </c>
      <c r="E13" s="31">
        <v>67110</v>
      </c>
      <c r="F13" s="31">
        <v>29893</v>
      </c>
      <c r="G13" s="166">
        <v>117717</v>
      </c>
      <c r="H13" s="31">
        <v>81199</v>
      </c>
      <c r="I13" s="31">
        <v>53198</v>
      </c>
      <c r="J13" s="31">
        <v>23762</v>
      </c>
      <c r="K13" s="31">
        <v>94176</v>
      </c>
      <c r="M13" s="166">
        <f t="shared" si="0"/>
        <v>33097</v>
      </c>
      <c r="N13" s="176">
        <f t="shared" si="1"/>
        <v>0.28115735195426317</v>
      </c>
      <c r="S13" s="166">
        <v>117717</v>
      </c>
    </row>
    <row r="14" spans="1:20">
      <c r="A14" s="99" t="s">
        <v>132</v>
      </c>
      <c r="B14" s="93" t="s">
        <v>122</v>
      </c>
      <c r="C14" s="166">
        <v>6135</v>
      </c>
      <c r="D14" s="31">
        <v>4684</v>
      </c>
      <c r="E14" s="31">
        <v>3307</v>
      </c>
      <c r="F14" s="31">
        <v>1311</v>
      </c>
      <c r="G14" s="166">
        <v>5029</v>
      </c>
      <c r="H14" s="31">
        <v>3761</v>
      </c>
      <c r="I14" s="31">
        <v>2502</v>
      </c>
      <c r="J14" s="31">
        <v>1212</v>
      </c>
      <c r="K14" s="31">
        <v>4877</v>
      </c>
      <c r="M14" s="166">
        <f t="shared" si="0"/>
        <v>1106</v>
      </c>
      <c r="N14" s="176">
        <f t="shared" si="1"/>
        <v>0.21992443825810301</v>
      </c>
      <c r="S14" s="166">
        <v>5029</v>
      </c>
    </row>
    <row r="15" spans="1:20" ht="26.25" thickBot="1">
      <c r="A15" s="99" t="s">
        <v>133</v>
      </c>
      <c r="B15" s="93" t="s">
        <v>123</v>
      </c>
      <c r="C15" s="170">
        <v>24667</v>
      </c>
      <c r="D15" s="35">
        <v>19602</v>
      </c>
      <c r="E15" s="35">
        <v>13045</v>
      </c>
      <c r="F15" s="35">
        <v>6504</v>
      </c>
      <c r="G15" s="170">
        <v>12464</v>
      </c>
      <c r="H15" s="35">
        <v>10355</v>
      </c>
      <c r="I15" s="35">
        <v>6867</v>
      </c>
      <c r="J15" s="35">
        <v>3395</v>
      </c>
      <c r="K15" s="35">
        <v>12440</v>
      </c>
      <c r="M15" s="170">
        <f t="shared" si="0"/>
        <v>12203</v>
      </c>
      <c r="N15" s="184">
        <f t="shared" si="1"/>
        <v>0.97905969191270859</v>
      </c>
      <c r="S15" s="170">
        <v>12464</v>
      </c>
    </row>
    <row r="16" spans="1:20" ht="26.25" thickTop="1">
      <c r="A16" s="100" t="s">
        <v>134</v>
      </c>
      <c r="B16" s="94" t="s">
        <v>124</v>
      </c>
      <c r="C16" s="168">
        <v>855215</v>
      </c>
      <c r="D16" s="33">
        <v>616723</v>
      </c>
      <c r="E16" s="33">
        <v>410049</v>
      </c>
      <c r="F16" s="33">
        <v>194384</v>
      </c>
      <c r="G16" s="168">
        <v>713975</v>
      </c>
      <c r="H16" s="33">
        <v>513717</v>
      </c>
      <c r="I16" s="33">
        <v>337157</v>
      </c>
      <c r="J16" s="33">
        <v>167957</v>
      </c>
      <c r="K16" s="33">
        <v>673770</v>
      </c>
      <c r="M16" s="168">
        <f t="shared" si="0"/>
        <v>141240</v>
      </c>
      <c r="N16" s="178">
        <f t="shared" si="1"/>
        <v>0.19782205259287791</v>
      </c>
      <c r="S16" s="168">
        <v>713975</v>
      </c>
    </row>
    <row r="17" spans="1:19" ht="15" thickBot="1">
      <c r="A17" s="99" t="s">
        <v>137</v>
      </c>
      <c r="B17" s="93" t="s">
        <v>138</v>
      </c>
      <c r="C17" s="49">
        <v>83000</v>
      </c>
      <c r="D17" s="49">
        <v>59563</v>
      </c>
      <c r="E17" s="49">
        <v>38206</v>
      </c>
      <c r="F17" s="49">
        <v>18648</v>
      </c>
      <c r="G17" s="49">
        <v>73235</v>
      </c>
      <c r="H17" s="49">
        <v>53803</v>
      </c>
      <c r="I17" s="49">
        <v>35006</v>
      </c>
      <c r="J17" s="49">
        <v>17204</v>
      </c>
      <c r="K17" s="49">
        <v>72817</v>
      </c>
      <c r="M17" s="49">
        <f t="shared" si="0"/>
        <v>9765</v>
      </c>
      <c r="N17" s="232">
        <f t="shared" si="1"/>
        <v>0.13333788489110399</v>
      </c>
      <c r="S17" s="49">
        <v>73235</v>
      </c>
    </row>
    <row r="18" spans="1:19">
      <c r="A18" s="100" t="s">
        <v>135</v>
      </c>
      <c r="B18" s="94" t="s">
        <v>136</v>
      </c>
      <c r="C18" s="168">
        <f>+C16+C17</f>
        <v>938215</v>
      </c>
      <c r="D18" s="168">
        <f>+D16+D17</f>
        <v>676286</v>
      </c>
      <c r="E18" s="168">
        <f>+E16+E17</f>
        <v>448255</v>
      </c>
      <c r="F18" s="168">
        <f>+F16+F17</f>
        <v>213032</v>
      </c>
      <c r="G18" s="168">
        <f>+G16+G17</f>
        <v>787210</v>
      </c>
      <c r="H18" s="168">
        <f t="shared" ref="H18:K18" si="2">+H16+H17</f>
        <v>567520</v>
      </c>
      <c r="I18" s="33">
        <f t="shared" si="2"/>
        <v>372163</v>
      </c>
      <c r="J18" s="33">
        <f t="shared" si="2"/>
        <v>185161</v>
      </c>
      <c r="K18" s="33">
        <f t="shared" si="2"/>
        <v>746587</v>
      </c>
      <c r="M18" s="168">
        <f t="shared" si="0"/>
        <v>151005</v>
      </c>
      <c r="N18" s="178">
        <f t="shared" si="1"/>
        <v>0.19182302054089759</v>
      </c>
      <c r="S18" s="168">
        <v>787210</v>
      </c>
    </row>
    <row r="19" spans="1:19">
      <c r="A19" s="118"/>
      <c r="B19" s="122"/>
      <c r="C19" s="30"/>
      <c r="D19" s="30"/>
      <c r="E19" s="30"/>
      <c r="F19" s="204"/>
      <c r="G19" s="30"/>
      <c r="H19" s="30"/>
      <c r="I19" s="30"/>
      <c r="J19" s="30"/>
      <c r="K19" s="30"/>
      <c r="L19" s="30"/>
      <c r="M19" s="30"/>
      <c r="N19" s="233"/>
      <c r="O19" s="30"/>
      <c r="S19" s="30"/>
    </row>
    <row r="20" spans="1:19">
      <c r="A20" s="133" t="s">
        <v>423</v>
      </c>
      <c r="B20" s="134" t="s">
        <v>424</v>
      </c>
      <c r="C20" s="190"/>
      <c r="D20" s="135"/>
      <c r="E20" s="135"/>
      <c r="F20" s="135"/>
      <c r="G20" s="135"/>
      <c r="H20" s="135"/>
      <c r="I20" s="135"/>
      <c r="J20" s="135"/>
      <c r="K20" s="135"/>
      <c r="L20" s="135"/>
      <c r="M20" s="190"/>
      <c r="N20" s="234"/>
      <c r="O20" s="30"/>
      <c r="S20" s="190"/>
    </row>
    <row r="21" spans="1:19">
      <c r="A21" s="101" t="s">
        <v>428</v>
      </c>
      <c r="B21" s="127" t="s">
        <v>427</v>
      </c>
      <c r="C21" s="136">
        <v>12390</v>
      </c>
      <c r="D21" s="136">
        <v>12293</v>
      </c>
      <c r="E21" s="136">
        <v>12088.779070000001</v>
      </c>
      <c r="F21" s="136">
        <v>3358.06522</v>
      </c>
      <c r="G21" s="136">
        <v>0</v>
      </c>
      <c r="H21" s="136">
        <v>0</v>
      </c>
      <c r="I21" s="136">
        <v>0</v>
      </c>
      <c r="J21" s="136">
        <v>0</v>
      </c>
      <c r="K21" s="136">
        <v>0</v>
      </c>
      <c r="L21" s="135"/>
      <c r="M21" s="136">
        <f>+C21-G21</f>
        <v>12390</v>
      </c>
      <c r="N21" s="235">
        <f>IF(ISERROR(M21/G21),0,M21/G21)</f>
        <v>0</v>
      </c>
      <c r="O21" s="30"/>
      <c r="S21" s="136">
        <v>0</v>
      </c>
    </row>
    <row r="22" spans="1:19">
      <c r="A22" s="99"/>
      <c r="B22" s="93"/>
      <c r="C22" s="166"/>
      <c r="D22" s="31"/>
      <c r="E22" s="31"/>
      <c r="F22" s="31"/>
      <c r="G22" s="31"/>
      <c r="H22" s="31"/>
      <c r="I22" s="31"/>
      <c r="J22" s="31"/>
      <c r="K22" s="31"/>
      <c r="L22" s="30"/>
      <c r="M22" s="12"/>
      <c r="N22" s="37"/>
      <c r="O22" s="30"/>
    </row>
    <row r="23" spans="1:19" ht="21">
      <c r="A23" s="120" t="s">
        <v>139</v>
      </c>
      <c r="B23" s="123" t="s">
        <v>140</v>
      </c>
      <c r="C23" s="30"/>
      <c r="D23" s="30"/>
      <c r="E23" s="30"/>
      <c r="F23" s="30"/>
      <c r="G23" s="30"/>
      <c r="H23" s="30"/>
      <c r="I23" s="30"/>
      <c r="J23" s="30"/>
      <c r="K23" s="30"/>
      <c r="L23" s="30"/>
      <c r="M23" s="30"/>
      <c r="N23" s="30"/>
      <c r="O23" s="30"/>
    </row>
    <row r="24" spans="1:19">
      <c r="B24" s="3"/>
      <c r="C24" s="3"/>
      <c r="G24" s="41"/>
    </row>
    <row r="25" spans="1:19">
      <c r="B25" s="3"/>
      <c r="C25" s="3"/>
      <c r="D25" s="41"/>
      <c r="E25" s="41"/>
      <c r="G25" s="41"/>
    </row>
    <row r="26" spans="1:19" ht="15">
      <c r="A26" s="69" t="s">
        <v>232</v>
      </c>
      <c r="B26" s="69" t="s">
        <v>233</v>
      </c>
      <c r="C26" s="69"/>
      <c r="D26" s="79"/>
      <c r="E26" s="79"/>
      <c r="F26" s="79"/>
      <c r="G26" s="79"/>
      <c r="H26" s="79"/>
      <c r="I26" s="79"/>
      <c r="J26" s="79"/>
      <c r="K26" s="79"/>
      <c r="L26" s="79"/>
      <c r="M26" s="257" t="s">
        <v>430</v>
      </c>
      <c r="N26" s="257"/>
      <c r="O26" s="15"/>
      <c r="P26" s="257" t="s">
        <v>442</v>
      </c>
      <c r="Q26" s="257"/>
    </row>
    <row r="27" spans="1:19" ht="30">
      <c r="A27" s="103" t="s">
        <v>58</v>
      </c>
      <c r="B27" s="103" t="s">
        <v>160</v>
      </c>
      <c r="C27" s="186" t="s">
        <v>444</v>
      </c>
      <c r="D27" s="84" t="s">
        <v>443</v>
      </c>
      <c r="E27" s="84" t="s">
        <v>45</v>
      </c>
      <c r="F27" s="84" t="s">
        <v>46</v>
      </c>
      <c r="G27" s="84" t="s">
        <v>47</v>
      </c>
      <c r="H27" s="84" t="s">
        <v>75</v>
      </c>
      <c r="I27" s="84" t="s">
        <v>48</v>
      </c>
      <c r="J27" s="84" t="s">
        <v>141</v>
      </c>
      <c r="K27" s="84" t="s">
        <v>49</v>
      </c>
      <c r="L27" s="79"/>
      <c r="M27" s="255" t="s">
        <v>429</v>
      </c>
      <c r="N27" s="258"/>
      <c r="P27" s="255" t="s">
        <v>431</v>
      </c>
      <c r="Q27" s="258"/>
    </row>
    <row r="28" spans="1:19">
      <c r="A28" s="97"/>
      <c r="B28" s="98"/>
      <c r="C28" s="26"/>
      <c r="D28" s="26"/>
      <c r="E28" s="26"/>
      <c r="F28" s="26"/>
      <c r="G28" s="26"/>
      <c r="H28" s="26"/>
      <c r="I28" s="26"/>
      <c r="J28" s="26"/>
      <c r="K28" s="26"/>
      <c r="M28" s="48"/>
      <c r="N28" s="48"/>
      <c r="P28" s="12"/>
      <c r="Q28" s="37"/>
    </row>
    <row r="29" spans="1:19">
      <c r="A29" s="99" t="s">
        <v>125</v>
      </c>
      <c r="B29" s="93" t="s">
        <v>117</v>
      </c>
      <c r="C29" s="169">
        <f>C6-D6</f>
        <v>125149</v>
      </c>
      <c r="D29" s="34">
        <v>113644</v>
      </c>
      <c r="E29" s="34">
        <f>E6-F6</f>
        <v>111719</v>
      </c>
      <c r="F29" s="34">
        <v>105921</v>
      </c>
      <c r="G29" s="169">
        <v>101629</v>
      </c>
      <c r="H29" s="34">
        <v>95137</v>
      </c>
      <c r="I29" s="34">
        <f>+I6-J6</f>
        <v>90971</v>
      </c>
      <c r="J29" s="34">
        <v>94251</v>
      </c>
      <c r="K29" s="34" t="s">
        <v>234</v>
      </c>
      <c r="M29" s="169">
        <f t="shared" ref="M29:M41" si="3">+C29-G29</f>
        <v>23520</v>
      </c>
      <c r="N29" s="177">
        <f t="shared" ref="N29:N41" si="4">IF(ISERROR(M29/G29),0,M29/G29)</f>
        <v>0.23143000521504689</v>
      </c>
      <c r="P29" s="169">
        <f t="shared" ref="P29:P41" si="5">+C29-D29</f>
        <v>11505</v>
      </c>
      <c r="Q29" s="177">
        <f t="shared" ref="Q29:Q41" si="6">IF(ISERROR(P29/D29),0,P29/D29)</f>
        <v>0.10123719686037098</v>
      </c>
    </row>
    <row r="30" spans="1:19">
      <c r="A30" s="99" t="s">
        <v>126</v>
      </c>
      <c r="B30" s="93" t="s">
        <v>439</v>
      </c>
      <c r="C30" s="166">
        <f t="shared" ref="C30:C41" si="7">C7-D7</f>
        <v>100322</v>
      </c>
      <c r="D30" s="31">
        <v>93788</v>
      </c>
      <c r="E30" s="31">
        <f t="shared" ref="E30:G41" si="8">+E7-F7</f>
        <v>91277</v>
      </c>
      <c r="F30" s="31">
        <v>87324</v>
      </c>
      <c r="G30" s="166">
        <f>+G7-H7</f>
        <v>83054</v>
      </c>
      <c r="H30" s="31">
        <v>79023</v>
      </c>
      <c r="I30" s="31">
        <f t="shared" ref="I30:I41" si="9">+I7-J7</f>
        <v>74919</v>
      </c>
      <c r="J30" s="31">
        <v>78959</v>
      </c>
      <c r="K30" s="31" t="s">
        <v>234</v>
      </c>
      <c r="M30" s="166">
        <f t="shared" si="3"/>
        <v>17268</v>
      </c>
      <c r="N30" s="176">
        <f t="shared" si="4"/>
        <v>0.2079129241216558</v>
      </c>
      <c r="P30" s="166">
        <f t="shared" si="5"/>
        <v>6534</v>
      </c>
      <c r="Q30" s="176">
        <f t="shared" si="6"/>
        <v>6.9667761334072584E-2</v>
      </c>
    </row>
    <row r="31" spans="1:19">
      <c r="A31" s="99" t="s">
        <v>127</v>
      </c>
      <c r="B31" s="121" t="s">
        <v>118</v>
      </c>
      <c r="C31" s="166">
        <f t="shared" si="7"/>
        <v>23</v>
      </c>
      <c r="D31" s="31">
        <v>122</v>
      </c>
      <c r="E31" s="31">
        <f t="shared" si="8"/>
        <v>53</v>
      </c>
      <c r="F31" s="31">
        <v>8</v>
      </c>
      <c r="G31" s="166">
        <f t="shared" ref="G31:G38" si="10">+G8-H8</f>
        <v>0</v>
      </c>
      <c r="H31" s="31">
        <v>22</v>
      </c>
      <c r="I31" s="31">
        <f t="shared" si="9"/>
        <v>42</v>
      </c>
      <c r="J31" s="31">
        <v>141</v>
      </c>
      <c r="K31" s="31" t="s">
        <v>234</v>
      </c>
      <c r="M31" s="166">
        <f t="shared" si="3"/>
        <v>23</v>
      </c>
      <c r="N31" s="176">
        <f t="shared" si="4"/>
        <v>0</v>
      </c>
      <c r="P31" s="166">
        <f t="shared" si="5"/>
        <v>-99</v>
      </c>
      <c r="Q31" s="176">
        <f t="shared" si="6"/>
        <v>-0.81147540983606559</v>
      </c>
    </row>
    <row r="32" spans="1:19">
      <c r="A32" s="236" t="s">
        <v>453</v>
      </c>
      <c r="B32" s="93" t="s">
        <v>440</v>
      </c>
      <c r="C32" s="166">
        <f t="shared" si="7"/>
        <v>11981</v>
      </c>
      <c r="D32" s="31">
        <v>11884</v>
      </c>
      <c r="E32" s="31">
        <f t="shared" si="8"/>
        <v>12619</v>
      </c>
      <c r="F32" s="31">
        <v>12656</v>
      </c>
      <c r="G32" s="166">
        <f t="shared" si="10"/>
        <v>9445</v>
      </c>
      <c r="H32" s="31">
        <v>9751</v>
      </c>
      <c r="I32" s="31">
        <f t="shared" si="9"/>
        <v>10000</v>
      </c>
      <c r="J32" s="31">
        <v>11224</v>
      </c>
      <c r="K32" s="31" t="s">
        <v>234</v>
      </c>
      <c r="M32" s="166">
        <f t="shared" si="3"/>
        <v>2536</v>
      </c>
      <c r="N32" s="176">
        <f t="shared" si="4"/>
        <v>0.26850185283218636</v>
      </c>
      <c r="P32" s="166">
        <f t="shared" si="5"/>
        <v>97</v>
      </c>
      <c r="Q32" s="176">
        <f t="shared" si="6"/>
        <v>8.1622349377314038E-3</v>
      </c>
    </row>
    <row r="33" spans="1:17">
      <c r="A33" s="99" t="s">
        <v>128</v>
      </c>
      <c r="B33" s="93" t="s">
        <v>441</v>
      </c>
      <c r="C33" s="166">
        <f t="shared" si="7"/>
        <v>12846</v>
      </c>
      <c r="D33" s="31">
        <v>7972</v>
      </c>
      <c r="E33" s="31">
        <f t="shared" si="8"/>
        <v>7823</v>
      </c>
      <c r="F33" s="31">
        <v>5941</v>
      </c>
      <c r="G33" s="166">
        <f t="shared" si="10"/>
        <v>9130</v>
      </c>
      <c r="H33" s="31">
        <v>6363</v>
      </c>
      <c r="I33" s="31">
        <f t="shared" si="9"/>
        <v>6052</v>
      </c>
      <c r="J33" s="31">
        <v>4068</v>
      </c>
      <c r="K33" s="31" t="s">
        <v>234</v>
      </c>
      <c r="M33" s="166">
        <f t="shared" si="3"/>
        <v>3716</v>
      </c>
      <c r="N33" s="176">
        <f t="shared" si="4"/>
        <v>0.40700985761226727</v>
      </c>
      <c r="P33" s="166">
        <f t="shared" si="5"/>
        <v>4874</v>
      </c>
      <c r="Q33" s="176">
        <f t="shared" si="6"/>
        <v>0.61138986452584043</v>
      </c>
    </row>
    <row r="34" spans="1:17">
      <c r="A34" s="99" t="s">
        <v>129</v>
      </c>
      <c r="B34" s="93" t="s">
        <v>119</v>
      </c>
      <c r="C34" s="166">
        <f t="shared" si="7"/>
        <v>12158</v>
      </c>
      <c r="D34" s="31">
        <v>7055</v>
      </c>
      <c r="E34" s="31">
        <f t="shared" si="8"/>
        <v>7859</v>
      </c>
      <c r="F34" s="31">
        <v>8584</v>
      </c>
      <c r="G34" s="166">
        <f t="shared" si="10"/>
        <v>11420</v>
      </c>
      <c r="H34" s="31">
        <v>7418</v>
      </c>
      <c r="I34" s="31">
        <f t="shared" si="9"/>
        <v>7403</v>
      </c>
      <c r="J34" s="31">
        <v>8028</v>
      </c>
      <c r="K34" s="31" t="s">
        <v>234</v>
      </c>
      <c r="M34" s="166">
        <f t="shared" si="3"/>
        <v>738</v>
      </c>
      <c r="N34" s="176">
        <f t="shared" si="4"/>
        <v>6.4623467600700521E-2</v>
      </c>
      <c r="P34" s="166">
        <f t="shared" si="5"/>
        <v>5103</v>
      </c>
      <c r="Q34" s="176">
        <f t="shared" si="6"/>
        <v>0.72331679659815729</v>
      </c>
    </row>
    <row r="35" spans="1:17">
      <c r="A35" s="99" t="s">
        <v>130</v>
      </c>
      <c r="B35" s="93" t="s">
        <v>120</v>
      </c>
      <c r="C35" s="166">
        <f t="shared" si="7"/>
        <v>46034</v>
      </c>
      <c r="D35" s="31">
        <v>42972</v>
      </c>
      <c r="E35" s="31">
        <f t="shared" si="8"/>
        <v>50333</v>
      </c>
      <c r="F35" s="31">
        <v>42171</v>
      </c>
      <c r="G35" s="166">
        <f t="shared" si="10"/>
        <v>47314</v>
      </c>
      <c r="H35" s="31">
        <v>41257</v>
      </c>
      <c r="I35" s="31">
        <f t="shared" si="9"/>
        <v>36628</v>
      </c>
      <c r="J35" s="31">
        <v>37309</v>
      </c>
      <c r="K35" s="31" t="s">
        <v>234</v>
      </c>
      <c r="M35" s="166">
        <f t="shared" si="3"/>
        <v>-1280</v>
      </c>
      <c r="N35" s="176">
        <f t="shared" si="4"/>
        <v>-2.7053303461977426E-2</v>
      </c>
      <c r="P35" s="166">
        <f t="shared" si="5"/>
        <v>3062</v>
      </c>
      <c r="Q35" s="176">
        <f t="shared" si="6"/>
        <v>7.1255701386949644E-2</v>
      </c>
    </row>
    <row r="36" spans="1:17">
      <c r="A36" s="99" t="s">
        <v>131</v>
      </c>
      <c r="B36" s="93" t="s">
        <v>121</v>
      </c>
      <c r="C36" s="166">
        <f t="shared" si="7"/>
        <v>48635</v>
      </c>
      <c r="D36" s="31">
        <v>35069</v>
      </c>
      <c r="E36" s="31">
        <f t="shared" si="8"/>
        <v>37217</v>
      </c>
      <c r="F36" s="31">
        <v>29893</v>
      </c>
      <c r="G36" s="166">
        <f t="shared" si="10"/>
        <v>36518</v>
      </c>
      <c r="H36" s="31">
        <v>28001</v>
      </c>
      <c r="I36" s="31">
        <f t="shared" si="9"/>
        <v>29436</v>
      </c>
      <c r="J36" s="31">
        <v>23762</v>
      </c>
      <c r="K36" s="31" t="s">
        <v>234</v>
      </c>
      <c r="M36" s="166">
        <f t="shared" si="3"/>
        <v>12117</v>
      </c>
      <c r="N36" s="176">
        <f t="shared" si="4"/>
        <v>0.33180897091845118</v>
      </c>
      <c r="P36" s="166">
        <f t="shared" si="5"/>
        <v>13566</v>
      </c>
      <c r="Q36" s="176">
        <f t="shared" si="6"/>
        <v>0.38683737774102483</v>
      </c>
    </row>
    <row r="37" spans="1:17">
      <c r="A37" s="99" t="s">
        <v>132</v>
      </c>
      <c r="B37" s="93" t="s">
        <v>122</v>
      </c>
      <c r="C37" s="166">
        <f t="shared" si="7"/>
        <v>1451</v>
      </c>
      <c r="D37" s="31">
        <v>1377</v>
      </c>
      <c r="E37" s="31">
        <f t="shared" si="8"/>
        <v>1996</v>
      </c>
      <c r="F37" s="31">
        <v>1311</v>
      </c>
      <c r="G37" s="166">
        <f t="shared" si="10"/>
        <v>1268</v>
      </c>
      <c r="H37" s="31">
        <v>1259</v>
      </c>
      <c r="I37" s="31">
        <f t="shared" si="9"/>
        <v>1290</v>
      </c>
      <c r="J37" s="31">
        <v>1212</v>
      </c>
      <c r="K37" s="31" t="s">
        <v>234</v>
      </c>
      <c r="M37" s="166">
        <f t="shared" si="3"/>
        <v>183</v>
      </c>
      <c r="N37" s="176">
        <f t="shared" si="4"/>
        <v>0.14432176656151419</v>
      </c>
      <c r="P37" s="166">
        <f t="shared" si="5"/>
        <v>74</v>
      </c>
      <c r="Q37" s="176">
        <f t="shared" si="6"/>
        <v>5.374001452432825E-2</v>
      </c>
    </row>
    <row r="38" spans="1:17" ht="26.25" thickBot="1">
      <c r="A38" s="99" t="s">
        <v>133</v>
      </c>
      <c r="B38" s="93" t="s">
        <v>123</v>
      </c>
      <c r="C38" s="170">
        <f t="shared" si="7"/>
        <v>5065</v>
      </c>
      <c r="D38" s="35">
        <v>6557</v>
      </c>
      <c r="E38" s="35">
        <f t="shared" si="8"/>
        <v>6541</v>
      </c>
      <c r="F38" s="35">
        <v>6504</v>
      </c>
      <c r="G38" s="170">
        <f t="shared" si="10"/>
        <v>2109</v>
      </c>
      <c r="H38" s="35">
        <v>3488</v>
      </c>
      <c r="I38" s="35">
        <f t="shared" si="9"/>
        <v>3472</v>
      </c>
      <c r="J38" s="35">
        <v>3395</v>
      </c>
      <c r="K38" s="35" t="s">
        <v>234</v>
      </c>
      <c r="M38" s="170">
        <f t="shared" si="3"/>
        <v>2956</v>
      </c>
      <c r="N38" s="184">
        <f t="shared" si="4"/>
        <v>1.4016121384542437</v>
      </c>
      <c r="P38" s="170">
        <f t="shared" si="5"/>
        <v>-1492</v>
      </c>
      <c r="Q38" s="184">
        <f t="shared" si="6"/>
        <v>-0.22754308372731433</v>
      </c>
    </row>
    <row r="39" spans="1:17" ht="26.25" thickTop="1">
      <c r="A39" s="100" t="s">
        <v>134</v>
      </c>
      <c r="B39" s="94" t="s">
        <v>124</v>
      </c>
      <c r="C39" s="168">
        <f t="shared" si="7"/>
        <v>238492</v>
      </c>
      <c r="D39" s="33">
        <v>206674</v>
      </c>
      <c r="E39" s="33">
        <f t="shared" si="8"/>
        <v>215665</v>
      </c>
      <c r="F39" s="33">
        <v>194384</v>
      </c>
      <c r="G39" s="168">
        <f>+G16-H16</f>
        <v>200258</v>
      </c>
      <c r="H39" s="33">
        <v>176560</v>
      </c>
      <c r="I39" s="33">
        <f t="shared" si="9"/>
        <v>169200</v>
      </c>
      <c r="J39" s="33">
        <v>167957</v>
      </c>
      <c r="K39" s="33" t="s">
        <v>234</v>
      </c>
      <c r="M39" s="168">
        <f t="shared" si="3"/>
        <v>38234</v>
      </c>
      <c r="N39" s="178">
        <f t="shared" si="4"/>
        <v>0.19092370841614317</v>
      </c>
      <c r="P39" s="168">
        <f t="shared" si="5"/>
        <v>31818</v>
      </c>
      <c r="Q39" s="178">
        <f t="shared" si="6"/>
        <v>0.1539526016818758</v>
      </c>
    </row>
    <row r="40" spans="1:17" ht="15" thickBot="1">
      <c r="A40" s="99" t="s">
        <v>137</v>
      </c>
      <c r="B40" s="93" t="s">
        <v>138</v>
      </c>
      <c r="C40" s="49">
        <f t="shared" si="7"/>
        <v>23437</v>
      </c>
      <c r="D40" s="49">
        <v>21357</v>
      </c>
      <c r="E40" s="49">
        <f t="shared" si="8"/>
        <v>19558</v>
      </c>
      <c r="F40" s="49">
        <v>18648</v>
      </c>
      <c r="G40" s="49">
        <f t="shared" si="8"/>
        <v>19432</v>
      </c>
      <c r="H40" s="49">
        <v>18797</v>
      </c>
      <c r="I40" s="49">
        <f t="shared" si="9"/>
        <v>17802</v>
      </c>
      <c r="J40" s="49">
        <v>17204</v>
      </c>
      <c r="K40" s="49" t="s">
        <v>234</v>
      </c>
      <c r="M40" s="49">
        <f t="shared" si="3"/>
        <v>4005</v>
      </c>
      <c r="N40" s="232">
        <f t="shared" si="4"/>
        <v>0.20610333470564018</v>
      </c>
      <c r="P40" s="49">
        <f t="shared" si="5"/>
        <v>2080</v>
      </c>
      <c r="Q40" s="232">
        <f t="shared" si="6"/>
        <v>9.7391955799035451E-2</v>
      </c>
    </row>
    <row r="41" spans="1:17">
      <c r="A41" s="100" t="s">
        <v>135</v>
      </c>
      <c r="B41" s="94" t="s">
        <v>136</v>
      </c>
      <c r="C41" s="168">
        <f t="shared" si="7"/>
        <v>261929</v>
      </c>
      <c r="D41" s="33">
        <f>D39+D40</f>
        <v>228031</v>
      </c>
      <c r="E41" s="33">
        <f t="shared" si="8"/>
        <v>235223</v>
      </c>
      <c r="F41" s="33">
        <f>+F39+F40</f>
        <v>213032</v>
      </c>
      <c r="G41" s="168">
        <f t="shared" si="8"/>
        <v>219690</v>
      </c>
      <c r="H41" s="33">
        <f>H39+H40</f>
        <v>195357</v>
      </c>
      <c r="I41" s="33">
        <f t="shared" si="9"/>
        <v>187002</v>
      </c>
      <c r="J41" s="33">
        <f>+J39+J40</f>
        <v>185161</v>
      </c>
      <c r="K41" s="33" t="s">
        <v>234</v>
      </c>
      <c r="M41" s="168">
        <f t="shared" si="3"/>
        <v>42239</v>
      </c>
      <c r="N41" s="178">
        <f t="shared" si="4"/>
        <v>0.19226637534707997</v>
      </c>
      <c r="P41" s="168">
        <f t="shared" si="5"/>
        <v>33898</v>
      </c>
      <c r="Q41" s="178">
        <f t="shared" si="6"/>
        <v>0.14865522670163267</v>
      </c>
    </row>
    <row r="42" spans="1:17">
      <c r="A42" s="100"/>
      <c r="B42" s="94"/>
      <c r="C42" s="30"/>
      <c r="D42" s="33"/>
      <c r="E42" s="33"/>
      <c r="F42" s="33"/>
      <c r="G42" s="33"/>
      <c r="H42" s="33"/>
      <c r="I42" s="33"/>
      <c r="J42" s="33"/>
      <c r="K42" s="33"/>
      <c r="M42" s="30"/>
      <c r="N42" s="233"/>
      <c r="P42" s="30"/>
      <c r="Q42" s="233"/>
    </row>
    <row r="43" spans="1:17">
      <c r="A43" s="133" t="s">
        <v>423</v>
      </c>
      <c r="B43" s="134" t="s">
        <v>424</v>
      </c>
      <c r="C43" s="190"/>
      <c r="D43" s="135"/>
      <c r="E43" s="135"/>
      <c r="F43" s="135"/>
      <c r="G43" s="135"/>
      <c r="H43" s="135"/>
      <c r="I43" s="135"/>
      <c r="J43" s="135"/>
      <c r="K43" s="135"/>
      <c r="L43" s="135"/>
      <c r="M43" s="190"/>
      <c r="N43" s="234"/>
      <c r="P43" s="190"/>
      <c r="Q43" s="234"/>
    </row>
    <row r="44" spans="1:17">
      <c r="A44" s="101" t="s">
        <v>428</v>
      </c>
      <c r="B44" s="127" t="s">
        <v>427</v>
      </c>
      <c r="C44" s="136">
        <f>C21-D21</f>
        <v>97</v>
      </c>
      <c r="D44" s="136">
        <f>+D21-E21</f>
        <v>204.2209299999995</v>
      </c>
      <c r="E44" s="136">
        <f>+E21-F21</f>
        <v>8730.7138500000001</v>
      </c>
      <c r="F44" s="136">
        <f>F21</f>
        <v>3358.06522</v>
      </c>
      <c r="G44" s="136">
        <v>0</v>
      </c>
      <c r="H44" s="136">
        <v>0</v>
      </c>
      <c r="I44" s="136">
        <f>+I21-J21</f>
        <v>0</v>
      </c>
      <c r="J44" s="136">
        <v>0</v>
      </c>
      <c r="K44" s="136" t="s">
        <v>234</v>
      </c>
      <c r="L44" s="135"/>
      <c r="M44" s="136">
        <f>+C44-G44</f>
        <v>97</v>
      </c>
      <c r="N44" s="235">
        <f t="shared" ref="N44" si="11">IF(ISERROR(M44/G44),0,M44/G44)</f>
        <v>0</v>
      </c>
      <c r="P44" s="136">
        <f>+C44-D44</f>
        <v>-107.2209299999995</v>
      </c>
      <c r="Q44" s="235">
        <f>IF(ISERROR(P44/D44),0,P44/D44)</f>
        <v>-0.52502419805844469</v>
      </c>
    </row>
    <row r="45" spans="1:17">
      <c r="A45" s="99"/>
      <c r="B45" s="93"/>
      <c r="C45" s="166"/>
      <c r="D45" s="31"/>
      <c r="E45" s="31"/>
      <c r="F45" s="31"/>
      <c r="G45" s="31"/>
      <c r="H45" s="31"/>
      <c r="I45" s="31"/>
      <c r="J45" s="31"/>
      <c r="K45" s="31"/>
      <c r="M45" s="12"/>
      <c r="N45" s="37"/>
      <c r="P45" s="12"/>
      <c r="Q45" s="37"/>
    </row>
    <row r="46" spans="1:17" ht="21">
      <c r="A46" s="120" t="s">
        <v>235</v>
      </c>
      <c r="B46" s="123" t="s">
        <v>140</v>
      </c>
      <c r="C46" s="8"/>
      <c r="D46" s="8"/>
      <c r="E46" s="191"/>
      <c r="F46" s="8"/>
      <c r="G46" s="191"/>
      <c r="H46" s="8"/>
      <c r="I46" s="8"/>
      <c r="J46" s="8"/>
      <c r="K46" s="8"/>
    </row>
  </sheetData>
  <mergeCells count="6">
    <mergeCell ref="M3:N3"/>
    <mergeCell ref="M4:N4"/>
    <mergeCell ref="M27:N27"/>
    <mergeCell ref="M26:N26"/>
    <mergeCell ref="P26:Q26"/>
    <mergeCell ref="P27:Q2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0" orientation="landscape" r:id="rId1"/>
</worksheet>
</file>

<file path=xl/worksheets/sheet8.xml><?xml version="1.0" encoding="utf-8"?>
<worksheet xmlns="http://schemas.openxmlformats.org/spreadsheetml/2006/main" xmlns:r="http://schemas.openxmlformats.org/officeDocument/2006/relationships">
  <sheetPr>
    <tabColor rgb="FF92D050"/>
    <pageSetUpPr fitToPage="1"/>
  </sheetPr>
  <dimension ref="A1:T31"/>
  <sheetViews>
    <sheetView showGridLines="0" zoomScale="85" zoomScaleNormal="85" zoomScaleSheetLayoutView="85" workbookViewId="0">
      <selection activeCell="Q29" sqref="Q29"/>
    </sheetView>
  </sheetViews>
  <sheetFormatPr defaultRowHeight="14.25"/>
  <cols>
    <col min="1" max="1" width="45.25" style="1" customWidth="1"/>
    <col min="2" max="2" width="40.125" style="1" customWidth="1"/>
    <col min="3" max="3" width="11" style="1" bestFit="1" customWidth="1"/>
    <col min="4" max="6" width="9.75" style="1" bestFit="1" customWidth="1"/>
    <col min="7" max="7" width="11" style="1" bestFit="1" customWidth="1"/>
    <col min="8" max="10" width="9.75" style="1" bestFit="1" customWidth="1"/>
    <col min="11" max="11" width="11" style="1" bestFit="1" customWidth="1"/>
    <col min="12" max="12" width="1.75" style="1" customWidth="1"/>
    <col min="13" max="13" width="9.625" style="1" customWidth="1"/>
    <col min="14" max="14" width="10.125" style="1" bestFit="1" customWidth="1"/>
    <col min="15" max="15" width="1.75" style="1" customWidth="1"/>
    <col min="16" max="16" width="9.625" style="1" customWidth="1"/>
    <col min="17" max="17" width="10.25" style="1" bestFit="1" customWidth="1"/>
    <col min="18" max="18" width="9" style="1"/>
    <col min="19" max="19" width="11" style="1" bestFit="1" customWidth="1"/>
    <col min="20" max="16384" width="9" style="1"/>
  </cols>
  <sheetData>
    <row r="1" spans="1:20">
      <c r="A1" s="24" t="s">
        <v>228</v>
      </c>
      <c r="B1" s="24" t="s">
        <v>229</v>
      </c>
      <c r="C1" s="24"/>
    </row>
    <row r="2" spans="1:20">
      <c r="A2" s="24"/>
      <c r="B2" s="24"/>
      <c r="C2" s="24"/>
    </row>
    <row r="3" spans="1:20" ht="26.25">
      <c r="A3" s="254" t="s">
        <v>231</v>
      </c>
      <c r="B3" s="254" t="s">
        <v>230</v>
      </c>
      <c r="C3" s="69"/>
      <c r="D3" s="79"/>
      <c r="E3" s="79"/>
      <c r="F3" s="79"/>
      <c r="G3" s="79"/>
      <c r="H3" s="79"/>
      <c r="I3" s="79"/>
      <c r="J3" s="79"/>
      <c r="K3" s="79"/>
      <c r="L3" s="79"/>
      <c r="M3" s="257" t="s">
        <v>430</v>
      </c>
      <c r="N3" s="257"/>
      <c r="S3" s="224" t="s">
        <v>446</v>
      </c>
      <c r="T3" s="216"/>
    </row>
    <row r="4" spans="1:20" ht="27" customHeight="1">
      <c r="A4" s="103" t="s">
        <v>34</v>
      </c>
      <c r="B4" s="103" t="s">
        <v>236</v>
      </c>
      <c r="C4" s="186" t="s">
        <v>444</v>
      </c>
      <c r="D4" s="84" t="s">
        <v>443</v>
      </c>
      <c r="E4" s="84" t="s">
        <v>45</v>
      </c>
      <c r="F4" s="84" t="s">
        <v>46</v>
      </c>
      <c r="G4" s="84" t="s">
        <v>47</v>
      </c>
      <c r="H4" s="84" t="s">
        <v>75</v>
      </c>
      <c r="I4" s="84" t="s">
        <v>48</v>
      </c>
      <c r="J4" s="84" t="s">
        <v>141</v>
      </c>
      <c r="K4" s="84" t="s">
        <v>49</v>
      </c>
      <c r="L4" s="79"/>
      <c r="M4" s="255" t="s">
        <v>429</v>
      </c>
      <c r="N4" s="256"/>
      <c r="S4" s="186" t="s">
        <v>47</v>
      </c>
    </row>
    <row r="5" spans="1:20">
      <c r="A5" s="99" t="s">
        <v>239</v>
      </c>
      <c r="B5" s="93" t="s">
        <v>266</v>
      </c>
      <c r="C5" s="166">
        <v>1089</v>
      </c>
      <c r="D5" s="31">
        <v>835</v>
      </c>
      <c r="E5" s="31">
        <v>551</v>
      </c>
      <c r="F5" s="31">
        <v>264</v>
      </c>
      <c r="G5" s="166">
        <v>1312</v>
      </c>
      <c r="H5" s="31">
        <v>1014</v>
      </c>
      <c r="I5" s="31">
        <v>751</v>
      </c>
      <c r="J5" s="31">
        <v>301</v>
      </c>
      <c r="K5" s="31">
        <v>1457</v>
      </c>
      <c r="M5" s="166">
        <f t="shared" ref="M5:M14" si="0">+C5-G5</f>
        <v>-223</v>
      </c>
      <c r="N5" s="176">
        <f t="shared" ref="N5:N14" si="1">IF(ISERROR(M5/G5),0,M5/G5)</f>
        <v>-0.16996951219512196</v>
      </c>
      <c r="S5" s="166">
        <v>1312</v>
      </c>
    </row>
    <row r="6" spans="1:20" ht="25.5">
      <c r="A6" s="99" t="s">
        <v>240</v>
      </c>
      <c r="B6" s="93" t="s">
        <v>267</v>
      </c>
      <c r="C6" s="166">
        <v>1873</v>
      </c>
      <c r="D6" s="31">
        <v>1788</v>
      </c>
      <c r="E6" s="31">
        <v>742</v>
      </c>
      <c r="F6" s="31">
        <v>336</v>
      </c>
      <c r="G6" s="166">
        <v>3311</v>
      </c>
      <c r="H6" s="31">
        <v>2860</v>
      </c>
      <c r="I6" s="31">
        <v>696</v>
      </c>
      <c r="J6" s="31">
        <v>90</v>
      </c>
      <c r="K6" s="31">
        <v>2581</v>
      </c>
      <c r="M6" s="166">
        <f t="shared" si="0"/>
        <v>-1438</v>
      </c>
      <c r="N6" s="176">
        <f t="shared" si="1"/>
        <v>-0.43430987617034128</v>
      </c>
      <c r="S6" s="166">
        <v>3311</v>
      </c>
    </row>
    <row r="7" spans="1:20" ht="25.5">
      <c r="A7" s="99" t="s">
        <v>260</v>
      </c>
      <c r="B7" s="93" t="s">
        <v>268</v>
      </c>
      <c r="C7" s="166">
        <v>1082</v>
      </c>
      <c r="D7" s="31">
        <v>619</v>
      </c>
      <c r="E7" s="31">
        <v>255</v>
      </c>
      <c r="F7" s="31">
        <v>71</v>
      </c>
      <c r="G7" s="166">
        <v>1049</v>
      </c>
      <c r="H7" s="31">
        <v>593</v>
      </c>
      <c r="I7" s="31">
        <v>501</v>
      </c>
      <c r="J7" s="31">
        <v>317</v>
      </c>
      <c r="K7" s="31">
        <v>5523</v>
      </c>
      <c r="M7" s="166">
        <f t="shared" si="0"/>
        <v>33</v>
      </c>
      <c r="N7" s="176">
        <f t="shared" si="1"/>
        <v>3.1458531935176358E-2</v>
      </c>
      <c r="S7" s="166">
        <v>1049</v>
      </c>
    </row>
    <row r="8" spans="1:20">
      <c r="A8" s="206" t="s">
        <v>261</v>
      </c>
      <c r="B8" s="93" t="s">
        <v>273</v>
      </c>
      <c r="C8" s="166">
        <v>11126</v>
      </c>
      <c r="D8" s="166">
        <v>9063</v>
      </c>
      <c r="E8" s="166">
        <v>9245</v>
      </c>
      <c r="F8" s="31">
        <v>7463</v>
      </c>
      <c r="G8" s="166">
        <v>10233</v>
      </c>
      <c r="H8" s="31">
        <v>9815</v>
      </c>
      <c r="I8" s="31">
        <v>9086</v>
      </c>
      <c r="J8" s="31">
        <v>4960</v>
      </c>
      <c r="K8" s="31">
        <v>15965</v>
      </c>
      <c r="M8" s="166">
        <f t="shared" si="0"/>
        <v>893</v>
      </c>
      <c r="N8" s="176">
        <f t="shared" si="1"/>
        <v>8.7266686211277242E-2</v>
      </c>
      <c r="S8" s="166">
        <v>10233</v>
      </c>
    </row>
    <row r="9" spans="1:20">
      <c r="A9" s="99" t="s">
        <v>262</v>
      </c>
      <c r="B9" s="93" t="s">
        <v>269</v>
      </c>
      <c r="C9" s="166">
        <v>7060</v>
      </c>
      <c r="D9" s="31">
        <v>5185</v>
      </c>
      <c r="E9" s="31">
        <v>3278</v>
      </c>
      <c r="F9" s="31">
        <v>1527</v>
      </c>
      <c r="G9" s="166">
        <v>5415</v>
      </c>
      <c r="H9" s="31">
        <v>3678</v>
      </c>
      <c r="I9" s="31">
        <v>2383</v>
      </c>
      <c r="J9" s="31">
        <v>1061</v>
      </c>
      <c r="K9" s="31">
        <v>3875</v>
      </c>
      <c r="M9" s="166">
        <f t="shared" si="0"/>
        <v>1645</v>
      </c>
      <c r="N9" s="176">
        <f t="shared" si="1"/>
        <v>0.30378578024007385</v>
      </c>
      <c r="S9" s="166">
        <v>5415</v>
      </c>
    </row>
    <row r="10" spans="1:20">
      <c r="A10" s="99" t="s">
        <v>263</v>
      </c>
      <c r="B10" s="93" t="s">
        <v>270</v>
      </c>
      <c r="C10" s="166">
        <v>2997</v>
      </c>
      <c r="D10" s="31">
        <v>2206</v>
      </c>
      <c r="E10" s="31">
        <v>1365</v>
      </c>
      <c r="F10" s="31">
        <v>630</v>
      </c>
      <c r="G10" s="166">
        <v>2656</v>
      </c>
      <c r="H10" s="31">
        <v>1814</v>
      </c>
      <c r="I10" s="31">
        <v>1186</v>
      </c>
      <c r="J10" s="31">
        <v>595</v>
      </c>
      <c r="K10" s="31">
        <v>404</v>
      </c>
      <c r="M10" s="166">
        <f t="shared" si="0"/>
        <v>341</v>
      </c>
      <c r="N10" s="176">
        <f t="shared" si="1"/>
        <v>0.12838855421686746</v>
      </c>
      <c r="S10" s="166">
        <v>2656</v>
      </c>
    </row>
    <row r="11" spans="1:20">
      <c r="A11" s="99" t="s">
        <v>264</v>
      </c>
      <c r="B11" s="93" t="s">
        <v>271</v>
      </c>
      <c r="C11" s="166">
        <v>83000</v>
      </c>
      <c r="D11" s="31">
        <v>59563</v>
      </c>
      <c r="E11" s="31">
        <v>38206</v>
      </c>
      <c r="F11" s="31">
        <v>18648</v>
      </c>
      <c r="G11" s="166">
        <v>73235</v>
      </c>
      <c r="H11" s="31">
        <v>53803</v>
      </c>
      <c r="I11" s="31">
        <v>35006</v>
      </c>
      <c r="J11" s="31">
        <v>17204</v>
      </c>
      <c r="K11" s="31">
        <v>72817</v>
      </c>
      <c r="M11" s="166">
        <f t="shared" si="0"/>
        <v>9765</v>
      </c>
      <c r="N11" s="176">
        <f t="shared" si="1"/>
        <v>0.13333788489110399</v>
      </c>
      <c r="S11" s="166">
        <v>73235</v>
      </c>
    </row>
    <row r="12" spans="1:20">
      <c r="A12" s="99" t="s">
        <v>257</v>
      </c>
      <c r="B12" s="93" t="s">
        <v>258</v>
      </c>
      <c r="C12" s="166">
        <v>499</v>
      </c>
      <c r="D12" s="31">
        <v>0</v>
      </c>
      <c r="E12" s="31">
        <v>0</v>
      </c>
      <c r="F12" s="31">
        <v>0</v>
      </c>
      <c r="G12" s="166">
        <v>0</v>
      </c>
      <c r="H12" s="31">
        <v>0</v>
      </c>
      <c r="I12" s="31">
        <v>0</v>
      </c>
      <c r="J12" s="31">
        <v>0</v>
      </c>
      <c r="K12" s="31">
        <v>13800</v>
      </c>
      <c r="M12" s="166">
        <f t="shared" si="0"/>
        <v>499</v>
      </c>
      <c r="N12" s="176">
        <f t="shared" si="1"/>
        <v>0</v>
      </c>
      <c r="S12" s="166">
        <v>0</v>
      </c>
    </row>
    <row r="13" spans="1:20" ht="15" thickBot="1">
      <c r="A13" s="99" t="s">
        <v>34</v>
      </c>
      <c r="B13" s="93" t="s">
        <v>14</v>
      </c>
      <c r="C13" s="170">
        <v>1982</v>
      </c>
      <c r="D13" s="35">
        <v>1396</v>
      </c>
      <c r="E13" s="35">
        <v>935</v>
      </c>
      <c r="F13" s="35">
        <v>571</v>
      </c>
      <c r="G13" s="170">
        <v>5416</v>
      </c>
      <c r="H13" s="35">
        <v>3265</v>
      </c>
      <c r="I13" s="35">
        <v>2721</v>
      </c>
      <c r="J13" s="35">
        <v>1799</v>
      </c>
      <c r="K13" s="35">
        <v>3495</v>
      </c>
      <c r="M13" s="170">
        <f t="shared" si="0"/>
        <v>-3434</v>
      </c>
      <c r="N13" s="184">
        <f t="shared" si="1"/>
        <v>-0.63404726735598227</v>
      </c>
      <c r="S13" s="170">
        <v>5416</v>
      </c>
    </row>
    <row r="14" spans="1:20" ht="15" thickTop="1">
      <c r="A14" s="100" t="s">
        <v>265</v>
      </c>
      <c r="B14" s="94" t="s">
        <v>272</v>
      </c>
      <c r="C14" s="168">
        <v>110708</v>
      </c>
      <c r="D14" s="33">
        <v>80655</v>
      </c>
      <c r="E14" s="33">
        <v>54577</v>
      </c>
      <c r="F14" s="33">
        <v>29510</v>
      </c>
      <c r="G14" s="168">
        <v>102627</v>
      </c>
      <c r="H14" s="33">
        <v>76842</v>
      </c>
      <c r="I14" s="33">
        <v>52330</v>
      </c>
      <c r="J14" s="33">
        <v>26327</v>
      </c>
      <c r="K14" s="33">
        <v>119917</v>
      </c>
      <c r="L14" s="15"/>
      <c r="M14" s="168">
        <f t="shared" si="0"/>
        <v>8081</v>
      </c>
      <c r="N14" s="178">
        <f t="shared" si="1"/>
        <v>7.8741461798552043E-2</v>
      </c>
      <c r="S14" s="168">
        <v>102627</v>
      </c>
    </row>
    <row r="15" spans="1:20">
      <c r="B15" s="3"/>
      <c r="C15" s="3"/>
      <c r="D15" s="27"/>
      <c r="E15" s="27"/>
      <c r="F15" s="27"/>
      <c r="G15" s="27"/>
      <c r="H15" s="27"/>
      <c r="I15" s="27"/>
      <c r="J15" s="27"/>
      <c r="K15" s="27"/>
      <c r="S15" s="27"/>
    </row>
    <row r="16" spans="1:20">
      <c r="B16" s="3"/>
      <c r="C16" s="3"/>
      <c r="D16" s="6"/>
      <c r="E16" s="6"/>
      <c r="F16" s="6"/>
      <c r="G16" s="6"/>
      <c r="H16" s="6"/>
      <c r="I16" s="6"/>
      <c r="J16" s="7"/>
      <c r="K16" s="6"/>
      <c r="S16" s="6"/>
    </row>
    <row r="17" spans="1:19" ht="15">
      <c r="A17" s="69" t="s">
        <v>232</v>
      </c>
      <c r="B17" s="69" t="s">
        <v>233</v>
      </c>
      <c r="C17" s="69"/>
      <c r="D17" s="79"/>
      <c r="E17" s="79"/>
      <c r="F17" s="79"/>
      <c r="G17" s="79"/>
      <c r="H17" s="79"/>
      <c r="I17" s="79"/>
      <c r="J17" s="79"/>
      <c r="K17" s="79"/>
      <c r="L17" s="79"/>
      <c r="M17" s="257" t="s">
        <v>430</v>
      </c>
      <c r="N17" s="257"/>
      <c r="O17" s="15"/>
      <c r="P17" s="257" t="s">
        <v>442</v>
      </c>
      <c r="Q17" s="257"/>
      <c r="S17" s="79"/>
    </row>
    <row r="18" spans="1:19" ht="27" customHeight="1">
      <c r="A18" s="103" t="s">
        <v>34</v>
      </c>
      <c r="B18" s="103" t="s">
        <v>236</v>
      </c>
      <c r="C18" s="186" t="s">
        <v>444</v>
      </c>
      <c r="D18" s="84" t="s">
        <v>443</v>
      </c>
      <c r="E18" s="84" t="s">
        <v>45</v>
      </c>
      <c r="F18" s="84" t="s">
        <v>46</v>
      </c>
      <c r="G18" s="84" t="s">
        <v>47</v>
      </c>
      <c r="H18" s="84" t="s">
        <v>75</v>
      </c>
      <c r="I18" s="84" t="s">
        <v>48</v>
      </c>
      <c r="J18" s="84" t="s">
        <v>141</v>
      </c>
      <c r="K18" s="84" t="s">
        <v>49</v>
      </c>
      <c r="L18" s="79"/>
      <c r="M18" s="255" t="s">
        <v>429</v>
      </c>
      <c r="N18" s="258"/>
      <c r="P18" s="255" t="s">
        <v>431</v>
      </c>
      <c r="Q18" s="258"/>
      <c r="S18" s="214"/>
    </row>
    <row r="19" spans="1:19">
      <c r="A19" s="99" t="s">
        <v>239</v>
      </c>
      <c r="B19" s="93" t="s">
        <v>266</v>
      </c>
      <c r="C19" s="166">
        <f>C5-D5</f>
        <v>254</v>
      </c>
      <c r="D19" s="31">
        <v>284</v>
      </c>
      <c r="E19" s="166">
        <v>287</v>
      </c>
      <c r="F19" s="31">
        <f>+F5</f>
        <v>264</v>
      </c>
      <c r="G19" s="166">
        <f>+G5-H5</f>
        <v>298</v>
      </c>
      <c r="H19" s="31">
        <v>263</v>
      </c>
      <c r="I19" s="31">
        <f>+I5-J5</f>
        <v>450</v>
      </c>
      <c r="J19" s="31">
        <f>+J5</f>
        <v>301</v>
      </c>
      <c r="K19" s="31" t="s">
        <v>234</v>
      </c>
      <c r="M19" s="166">
        <f t="shared" ref="M19:M28" si="2">+C19-G19</f>
        <v>-44</v>
      </c>
      <c r="N19" s="176">
        <f t="shared" ref="N19:N28" si="3">IF(ISERROR(M19/G19),0,M19/G19)</f>
        <v>-0.1476510067114094</v>
      </c>
      <c r="P19" s="166">
        <f t="shared" ref="P19:P28" si="4">+C19-D19</f>
        <v>-30</v>
      </c>
      <c r="Q19" s="176">
        <f t="shared" ref="Q19:Q28" si="5">IF(ISERROR(P19/D19),0,P19/D19)</f>
        <v>-0.10563380281690141</v>
      </c>
      <c r="S19" s="26"/>
    </row>
    <row r="20" spans="1:19" ht="25.5">
      <c r="A20" s="99" t="s">
        <v>240</v>
      </c>
      <c r="B20" s="93" t="s">
        <v>267</v>
      </c>
      <c r="C20" s="166">
        <f t="shared" ref="C20:C28" si="6">C6-D6</f>
        <v>85</v>
      </c>
      <c r="D20" s="31">
        <v>1046</v>
      </c>
      <c r="E20" s="166">
        <v>406</v>
      </c>
      <c r="F20" s="31">
        <f t="shared" ref="F20:F25" si="7">+F6</f>
        <v>336</v>
      </c>
      <c r="G20" s="166">
        <f>+G6-H6</f>
        <v>451</v>
      </c>
      <c r="H20" s="31">
        <v>2164</v>
      </c>
      <c r="I20" s="31">
        <f t="shared" ref="I20:I25" si="8">+I6-J6</f>
        <v>606</v>
      </c>
      <c r="J20" s="31">
        <f t="shared" ref="J20:J25" si="9">+J6</f>
        <v>90</v>
      </c>
      <c r="K20" s="31" t="s">
        <v>234</v>
      </c>
      <c r="M20" s="166">
        <f t="shared" si="2"/>
        <v>-366</v>
      </c>
      <c r="N20" s="176">
        <f t="shared" si="3"/>
        <v>-0.81152993348115299</v>
      </c>
      <c r="P20" s="166">
        <f t="shared" si="4"/>
        <v>-961</v>
      </c>
      <c r="Q20" s="176">
        <f t="shared" si="5"/>
        <v>-0.91873804971319306</v>
      </c>
      <c r="S20" s="166"/>
    </row>
    <row r="21" spans="1:19" ht="25.5">
      <c r="A21" s="99" t="s">
        <v>260</v>
      </c>
      <c r="B21" s="93" t="s">
        <v>268</v>
      </c>
      <c r="C21" s="166">
        <f t="shared" si="6"/>
        <v>463</v>
      </c>
      <c r="D21" s="31">
        <v>364</v>
      </c>
      <c r="E21" s="166">
        <v>184</v>
      </c>
      <c r="F21" s="31">
        <f t="shared" si="7"/>
        <v>71</v>
      </c>
      <c r="G21" s="166">
        <f t="shared" ref="G21:G28" si="10">+G7-H7</f>
        <v>456</v>
      </c>
      <c r="H21" s="31">
        <v>92</v>
      </c>
      <c r="I21" s="31">
        <f t="shared" si="8"/>
        <v>184</v>
      </c>
      <c r="J21" s="31">
        <f t="shared" si="9"/>
        <v>317</v>
      </c>
      <c r="K21" s="31" t="s">
        <v>234</v>
      </c>
      <c r="M21" s="166">
        <f t="shared" si="2"/>
        <v>7</v>
      </c>
      <c r="N21" s="176">
        <f t="shared" si="3"/>
        <v>1.5350877192982455E-2</v>
      </c>
      <c r="P21" s="166">
        <f t="shared" si="4"/>
        <v>99</v>
      </c>
      <c r="Q21" s="176">
        <f t="shared" si="5"/>
        <v>0.27197802197802196</v>
      </c>
      <c r="S21" s="166"/>
    </row>
    <row r="22" spans="1:19">
      <c r="A22" s="99" t="s">
        <v>261</v>
      </c>
      <c r="B22" s="93" t="s">
        <v>273</v>
      </c>
      <c r="C22" s="166">
        <f t="shared" si="6"/>
        <v>2063</v>
      </c>
      <c r="D22" s="31">
        <v>-182</v>
      </c>
      <c r="E22" s="166">
        <v>1782</v>
      </c>
      <c r="F22" s="31">
        <f t="shared" si="7"/>
        <v>7463</v>
      </c>
      <c r="G22" s="166">
        <f t="shared" si="10"/>
        <v>418</v>
      </c>
      <c r="H22" s="31">
        <v>729</v>
      </c>
      <c r="I22" s="31">
        <f t="shared" si="8"/>
        <v>4126</v>
      </c>
      <c r="J22" s="31">
        <f t="shared" si="9"/>
        <v>4960</v>
      </c>
      <c r="K22" s="31" t="s">
        <v>234</v>
      </c>
      <c r="M22" s="166">
        <f t="shared" si="2"/>
        <v>1645</v>
      </c>
      <c r="N22" s="176">
        <f t="shared" si="3"/>
        <v>3.9354066985645932</v>
      </c>
      <c r="P22" s="166">
        <f t="shared" si="4"/>
        <v>2245</v>
      </c>
      <c r="Q22" s="176">
        <f t="shared" si="5"/>
        <v>-12.335164835164836</v>
      </c>
      <c r="S22" s="166"/>
    </row>
    <row r="23" spans="1:19">
      <c r="A23" s="99" t="s">
        <v>262</v>
      </c>
      <c r="B23" s="93" t="s">
        <v>269</v>
      </c>
      <c r="C23" s="166">
        <f t="shared" si="6"/>
        <v>1875</v>
      </c>
      <c r="D23" s="31">
        <v>1907</v>
      </c>
      <c r="E23" s="166">
        <v>1751</v>
      </c>
      <c r="F23" s="31">
        <f t="shared" si="7"/>
        <v>1527</v>
      </c>
      <c r="G23" s="166">
        <f t="shared" si="10"/>
        <v>1737</v>
      </c>
      <c r="H23" s="31">
        <v>1295</v>
      </c>
      <c r="I23" s="31">
        <f t="shared" si="8"/>
        <v>1322</v>
      </c>
      <c r="J23" s="31">
        <f t="shared" si="9"/>
        <v>1061</v>
      </c>
      <c r="K23" s="31" t="s">
        <v>234</v>
      </c>
      <c r="M23" s="166">
        <f t="shared" si="2"/>
        <v>138</v>
      </c>
      <c r="N23" s="176">
        <f t="shared" si="3"/>
        <v>7.9447322970639028E-2</v>
      </c>
      <c r="P23" s="166">
        <f t="shared" si="4"/>
        <v>-32</v>
      </c>
      <c r="Q23" s="176">
        <f t="shared" si="5"/>
        <v>-1.6780283167278448E-2</v>
      </c>
      <c r="S23" s="166"/>
    </row>
    <row r="24" spans="1:19">
      <c r="A24" s="99" t="s">
        <v>263</v>
      </c>
      <c r="B24" s="93" t="s">
        <v>270</v>
      </c>
      <c r="C24" s="166">
        <f t="shared" si="6"/>
        <v>791</v>
      </c>
      <c r="D24" s="31">
        <v>841</v>
      </c>
      <c r="E24" s="166">
        <v>735</v>
      </c>
      <c r="F24" s="31">
        <f t="shared" si="7"/>
        <v>630</v>
      </c>
      <c r="G24" s="166">
        <f t="shared" si="10"/>
        <v>842</v>
      </c>
      <c r="H24" s="31">
        <v>628</v>
      </c>
      <c r="I24" s="31">
        <f t="shared" si="8"/>
        <v>591</v>
      </c>
      <c r="J24" s="31">
        <f t="shared" si="9"/>
        <v>595</v>
      </c>
      <c r="K24" s="31" t="s">
        <v>234</v>
      </c>
      <c r="M24" s="166">
        <f t="shared" si="2"/>
        <v>-51</v>
      </c>
      <c r="N24" s="176">
        <f t="shared" si="3"/>
        <v>-6.0570071258907364E-2</v>
      </c>
      <c r="P24" s="166">
        <f t="shared" si="4"/>
        <v>-50</v>
      </c>
      <c r="Q24" s="176">
        <f t="shared" si="5"/>
        <v>-5.9453032104637336E-2</v>
      </c>
      <c r="S24" s="166"/>
    </row>
    <row r="25" spans="1:19">
      <c r="A25" s="99" t="s">
        <v>274</v>
      </c>
      <c r="B25" s="93" t="s">
        <v>271</v>
      </c>
      <c r="C25" s="166">
        <f t="shared" si="6"/>
        <v>23437</v>
      </c>
      <c r="D25" s="31">
        <v>21357</v>
      </c>
      <c r="E25" s="166">
        <v>19558</v>
      </c>
      <c r="F25" s="31">
        <f t="shared" si="7"/>
        <v>18648</v>
      </c>
      <c r="G25" s="166">
        <f t="shared" si="10"/>
        <v>19432</v>
      </c>
      <c r="H25" s="31">
        <v>18797</v>
      </c>
      <c r="I25" s="31">
        <f t="shared" si="8"/>
        <v>17802</v>
      </c>
      <c r="J25" s="31">
        <f t="shared" si="9"/>
        <v>17204</v>
      </c>
      <c r="K25" s="31" t="s">
        <v>234</v>
      </c>
      <c r="M25" s="166">
        <f t="shared" si="2"/>
        <v>4005</v>
      </c>
      <c r="N25" s="176">
        <f t="shared" si="3"/>
        <v>0.20610333470564018</v>
      </c>
      <c r="P25" s="166">
        <f t="shared" si="4"/>
        <v>2080</v>
      </c>
      <c r="Q25" s="176">
        <f t="shared" si="5"/>
        <v>9.7391955799035451E-2</v>
      </c>
      <c r="S25" s="166"/>
    </row>
    <row r="26" spans="1:19">
      <c r="A26" s="99" t="s">
        <v>257</v>
      </c>
      <c r="B26" s="93" t="s">
        <v>258</v>
      </c>
      <c r="C26" s="166">
        <f t="shared" si="6"/>
        <v>499</v>
      </c>
      <c r="D26" s="31">
        <v>0</v>
      </c>
      <c r="E26" s="166">
        <v>0</v>
      </c>
      <c r="F26" s="31">
        <v>0</v>
      </c>
      <c r="G26" s="166">
        <f t="shared" si="10"/>
        <v>0</v>
      </c>
      <c r="H26" s="31"/>
      <c r="I26" s="31">
        <v>0</v>
      </c>
      <c r="J26" s="31">
        <v>0</v>
      </c>
      <c r="K26" s="31" t="s">
        <v>234</v>
      </c>
      <c r="M26" s="166">
        <f t="shared" si="2"/>
        <v>499</v>
      </c>
      <c r="N26" s="176">
        <f t="shared" si="3"/>
        <v>0</v>
      </c>
      <c r="P26" s="166">
        <f t="shared" si="4"/>
        <v>499</v>
      </c>
      <c r="Q26" s="176">
        <f t="shared" si="5"/>
        <v>0</v>
      </c>
      <c r="S26" s="166"/>
    </row>
    <row r="27" spans="1:19" ht="15" thickBot="1">
      <c r="A27" s="99" t="s">
        <v>34</v>
      </c>
      <c r="B27" s="93" t="s">
        <v>14</v>
      </c>
      <c r="C27" s="170">
        <f t="shared" si="6"/>
        <v>586</v>
      </c>
      <c r="D27" s="35">
        <v>461</v>
      </c>
      <c r="E27" s="170">
        <v>364</v>
      </c>
      <c r="F27" s="35">
        <f>+F13</f>
        <v>571</v>
      </c>
      <c r="G27" s="170">
        <f t="shared" si="10"/>
        <v>2151</v>
      </c>
      <c r="H27" s="35">
        <v>544</v>
      </c>
      <c r="I27" s="35">
        <f>+I13-J13</f>
        <v>922</v>
      </c>
      <c r="J27" s="35">
        <f>+J13</f>
        <v>1799</v>
      </c>
      <c r="K27" s="35" t="s">
        <v>234</v>
      </c>
      <c r="M27" s="170">
        <f t="shared" si="2"/>
        <v>-1565</v>
      </c>
      <c r="N27" s="184">
        <f t="shared" si="3"/>
        <v>-0.72756857275685727</v>
      </c>
      <c r="P27" s="170">
        <f t="shared" si="4"/>
        <v>125</v>
      </c>
      <c r="Q27" s="184">
        <f t="shared" si="5"/>
        <v>0.27114967462039047</v>
      </c>
      <c r="S27" s="166"/>
    </row>
    <row r="28" spans="1:19" ht="15" thickTop="1">
      <c r="A28" s="100" t="s">
        <v>265</v>
      </c>
      <c r="B28" s="94" t="s">
        <v>272</v>
      </c>
      <c r="C28" s="168">
        <f t="shared" si="6"/>
        <v>30053</v>
      </c>
      <c r="D28" s="33">
        <v>26078</v>
      </c>
      <c r="E28" s="168">
        <v>25067</v>
      </c>
      <c r="F28" s="33">
        <f>+F14</f>
        <v>29510</v>
      </c>
      <c r="G28" s="168">
        <f t="shared" si="10"/>
        <v>25785</v>
      </c>
      <c r="H28" s="33">
        <v>24512</v>
      </c>
      <c r="I28" s="33">
        <f>+I14-J14</f>
        <v>26003</v>
      </c>
      <c r="J28" s="33">
        <f>+J14</f>
        <v>26327</v>
      </c>
      <c r="K28" s="33" t="s">
        <v>234</v>
      </c>
      <c r="M28" s="168">
        <f t="shared" si="2"/>
        <v>4268</v>
      </c>
      <c r="N28" s="178">
        <f t="shared" si="3"/>
        <v>0.16552259065348071</v>
      </c>
      <c r="P28" s="168">
        <f t="shared" si="4"/>
        <v>3975</v>
      </c>
      <c r="Q28" s="178">
        <f t="shared" si="5"/>
        <v>0.15242733338446199</v>
      </c>
      <c r="S28" s="166"/>
    </row>
    <row r="29" spans="1:19">
      <c r="D29" s="27"/>
      <c r="E29" s="27"/>
      <c r="F29" s="27"/>
      <c r="G29" s="27"/>
      <c r="H29" s="27"/>
      <c r="I29" s="27"/>
      <c r="J29" s="27"/>
      <c r="K29" s="27"/>
      <c r="P29" s="161"/>
      <c r="Q29" s="171"/>
      <c r="S29" s="166"/>
    </row>
    <row r="30" spans="1:19">
      <c r="S30" s="168"/>
    </row>
    <row r="31" spans="1:19">
      <c r="S31" s="136"/>
    </row>
  </sheetData>
  <mergeCells count="6">
    <mergeCell ref="M18:N18"/>
    <mergeCell ref="P18:Q18"/>
    <mergeCell ref="M3:N3"/>
    <mergeCell ref="M4:N4"/>
    <mergeCell ref="M17:N17"/>
    <mergeCell ref="P17:Q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5" orientation="landscape" r:id="rId1"/>
</worksheet>
</file>

<file path=xl/worksheets/sheet9.xml><?xml version="1.0" encoding="utf-8"?>
<worksheet xmlns="http://schemas.openxmlformats.org/spreadsheetml/2006/main" xmlns:r="http://schemas.openxmlformats.org/officeDocument/2006/relationships">
  <sheetPr>
    <tabColor rgb="FF92D050"/>
    <pageSetUpPr fitToPage="1"/>
  </sheetPr>
  <dimension ref="A1:Y50"/>
  <sheetViews>
    <sheetView showGridLines="0" zoomScale="85" zoomScaleNormal="85" zoomScaleSheetLayoutView="70" workbookViewId="0">
      <selection activeCell="AA29" sqref="AA29"/>
    </sheetView>
  </sheetViews>
  <sheetFormatPr defaultRowHeight="14.25"/>
  <cols>
    <col min="1" max="1" width="40.25" style="1" customWidth="1"/>
    <col min="2" max="2" width="35.25" style="1" customWidth="1"/>
    <col min="3" max="7" width="10.625" style="1" customWidth="1"/>
    <col min="8" max="11" width="10.625" style="1" hidden="1" customWidth="1"/>
    <col min="12" max="12" width="0.875" style="1" customWidth="1"/>
    <col min="13" max="13" width="10" style="1" customWidth="1"/>
    <col min="14" max="14" width="8.75" style="1" bestFit="1" customWidth="1"/>
    <col min="15" max="15" width="0.875" style="1" customWidth="1"/>
    <col min="16" max="16" width="10" style="1" customWidth="1"/>
    <col min="17" max="17" width="8.75" style="1" bestFit="1" customWidth="1"/>
    <col min="18" max="18" width="0.875" style="1" customWidth="1"/>
    <col min="19" max="19" width="10.875" style="1" bestFit="1" customWidth="1"/>
    <col min="20" max="20" width="8.75" style="1" bestFit="1" customWidth="1"/>
    <col min="21" max="21" width="9" style="1"/>
    <col min="22" max="22" width="10.125" style="1" bestFit="1" customWidth="1"/>
    <col min="23" max="23" width="9" style="1"/>
    <col min="24" max="24" width="1.625" style="26" customWidth="1"/>
    <col min="25" max="16384" width="9" style="1"/>
  </cols>
  <sheetData>
    <row r="1" spans="1:25">
      <c r="A1" s="24" t="s">
        <v>228</v>
      </c>
      <c r="B1" s="24" t="s">
        <v>229</v>
      </c>
      <c r="C1" s="24"/>
    </row>
    <row r="2" spans="1:25">
      <c r="A2" s="50"/>
      <c r="B2" s="50"/>
      <c r="C2" s="50"/>
    </row>
    <row r="3" spans="1:25" ht="26.25">
      <c r="A3" s="254" t="s">
        <v>43</v>
      </c>
      <c r="B3" s="254" t="s">
        <v>44</v>
      </c>
      <c r="C3" s="67"/>
      <c r="M3" s="257"/>
      <c r="N3" s="257"/>
      <c r="O3" s="107"/>
      <c r="P3" s="257" t="s">
        <v>433</v>
      </c>
      <c r="Q3" s="257"/>
      <c r="R3" s="107"/>
      <c r="S3" s="257" t="s">
        <v>432</v>
      </c>
      <c r="T3" s="257"/>
      <c r="V3" s="224" t="s">
        <v>446</v>
      </c>
      <c r="W3" s="216"/>
      <c r="X3" s="251"/>
    </row>
    <row r="4" spans="1:25" ht="27" customHeight="1">
      <c r="A4" s="102" t="s">
        <v>142</v>
      </c>
      <c r="B4" s="102" t="s">
        <v>143</v>
      </c>
      <c r="C4" s="186" t="s">
        <v>444</v>
      </c>
      <c r="D4" s="84" t="s">
        <v>443</v>
      </c>
      <c r="E4" s="84" t="s">
        <v>45</v>
      </c>
      <c r="F4" s="84" t="s">
        <v>46</v>
      </c>
      <c r="G4" s="84" t="s">
        <v>47</v>
      </c>
      <c r="H4" s="84" t="s">
        <v>75</v>
      </c>
      <c r="I4" s="84" t="s">
        <v>48</v>
      </c>
      <c r="J4" s="84" t="s">
        <v>141</v>
      </c>
      <c r="K4" s="84" t="s">
        <v>49</v>
      </c>
      <c r="M4" s="255" t="s">
        <v>429</v>
      </c>
      <c r="N4" s="256"/>
      <c r="P4" s="255" t="s">
        <v>434</v>
      </c>
      <c r="Q4" s="256"/>
      <c r="S4" s="255" t="s">
        <v>431</v>
      </c>
      <c r="T4" s="256"/>
      <c r="V4" s="186" t="s">
        <v>47</v>
      </c>
      <c r="Y4" s="250"/>
    </row>
    <row r="5" spans="1:25">
      <c r="B5" s="81"/>
      <c r="C5" s="4"/>
      <c r="D5" s="4"/>
      <c r="E5" s="4"/>
      <c r="F5" s="4"/>
      <c r="G5" s="4"/>
      <c r="H5" s="4"/>
      <c r="I5" s="4"/>
      <c r="J5" s="4"/>
      <c r="K5" s="4"/>
      <c r="M5" s="12"/>
      <c r="N5" s="37"/>
      <c r="V5" s="4"/>
    </row>
    <row r="6" spans="1:25">
      <c r="A6" s="5" t="s">
        <v>144</v>
      </c>
      <c r="B6" s="83" t="s">
        <v>161</v>
      </c>
      <c r="C6" s="8"/>
      <c r="D6" s="8"/>
      <c r="E6" s="8"/>
      <c r="F6" s="8"/>
      <c r="G6" s="8"/>
      <c r="H6" s="8"/>
      <c r="I6" s="6"/>
      <c r="J6" s="8"/>
      <c r="K6" s="6"/>
      <c r="M6" s="12"/>
      <c r="N6" s="37"/>
      <c r="P6" s="15"/>
      <c r="Q6" s="15"/>
      <c r="R6" s="15"/>
      <c r="S6" s="15"/>
      <c r="T6" s="15"/>
      <c r="V6" s="8"/>
      <c r="X6" s="249"/>
    </row>
    <row r="7" spans="1:25">
      <c r="A7" s="2" t="s">
        <v>145</v>
      </c>
      <c r="B7" s="82" t="s">
        <v>162</v>
      </c>
      <c r="C7" s="166">
        <v>1383321</v>
      </c>
      <c r="D7" s="31">
        <v>1702089</v>
      </c>
      <c r="E7" s="31">
        <v>1114603</v>
      </c>
      <c r="F7" s="31">
        <v>1073861</v>
      </c>
      <c r="G7" s="166">
        <v>1379737</v>
      </c>
      <c r="H7" s="31">
        <v>1161608</v>
      </c>
      <c r="I7" s="31">
        <v>788730</v>
      </c>
      <c r="J7" s="31">
        <v>1379800</v>
      </c>
      <c r="K7" s="31">
        <v>1279378</v>
      </c>
      <c r="M7" s="166">
        <f t="shared" ref="M7:M22" si="0">+C7-G7</f>
        <v>3584</v>
      </c>
      <c r="N7" s="176">
        <f t="shared" ref="N7:N22" si="1">IF(ISERROR(M7/G7),0,M7/G7)</f>
        <v>2.597596498463113E-3</v>
      </c>
      <c r="P7" s="166">
        <f t="shared" ref="P7:P22" si="2">+C7-G7</f>
        <v>3584</v>
      </c>
      <c r="Q7" s="176">
        <f t="shared" ref="Q7:Q22" si="3">IF(ISERROR(P7/$G7),0,P7/$G7)</f>
        <v>2.597596498463113E-3</v>
      </c>
      <c r="S7" s="166">
        <f t="shared" ref="S7:S22" si="4">+C7-D7</f>
        <v>-318768</v>
      </c>
      <c r="T7" s="176">
        <f t="shared" ref="T7:T22" si="5">IF(ISERROR(S7/D7),0,S7/D7)</f>
        <v>-0.18728045360730255</v>
      </c>
      <c r="V7" s="166">
        <v>1379737</v>
      </c>
      <c r="X7" s="1"/>
    </row>
    <row r="8" spans="1:25">
      <c r="A8" s="2" t="s">
        <v>76</v>
      </c>
      <c r="B8" s="82" t="s">
        <v>61</v>
      </c>
      <c r="C8" s="166">
        <v>221071</v>
      </c>
      <c r="D8" s="31">
        <v>535564</v>
      </c>
      <c r="E8" s="31">
        <v>213575</v>
      </c>
      <c r="F8" s="31">
        <v>680107</v>
      </c>
      <c r="G8" s="166">
        <v>280920</v>
      </c>
      <c r="H8" s="31">
        <v>648165</v>
      </c>
      <c r="I8" s="31">
        <v>347087</v>
      </c>
      <c r="J8" s="31">
        <v>265440</v>
      </c>
      <c r="K8" s="31">
        <v>356593</v>
      </c>
      <c r="M8" s="166">
        <f t="shared" si="0"/>
        <v>-59849</v>
      </c>
      <c r="N8" s="176">
        <f t="shared" si="1"/>
        <v>-0.21304641890929801</v>
      </c>
      <c r="P8" s="166">
        <f t="shared" si="2"/>
        <v>-59849</v>
      </c>
      <c r="Q8" s="176">
        <f t="shared" si="3"/>
        <v>-0.21304641890929801</v>
      </c>
      <c r="S8" s="166">
        <f t="shared" si="4"/>
        <v>-314493</v>
      </c>
      <c r="T8" s="176">
        <f t="shared" si="5"/>
        <v>-0.58721833431672033</v>
      </c>
      <c r="V8" s="166">
        <v>280920</v>
      </c>
      <c r="X8" s="1"/>
    </row>
    <row r="9" spans="1:25" ht="25.5" customHeight="1">
      <c r="A9" s="2" t="s">
        <v>146</v>
      </c>
      <c r="B9" s="82" t="s">
        <v>163</v>
      </c>
      <c r="C9" s="166">
        <v>366343</v>
      </c>
      <c r="D9" s="31">
        <v>119763</v>
      </c>
      <c r="E9" s="31">
        <v>255391</v>
      </c>
      <c r="F9" s="31">
        <v>284992</v>
      </c>
      <c r="G9" s="166">
        <v>651706</v>
      </c>
      <c r="H9" s="31">
        <v>835970</v>
      </c>
      <c r="I9" s="31">
        <v>256327</v>
      </c>
      <c r="J9" s="31">
        <v>1397398</v>
      </c>
      <c r="K9" s="31">
        <v>74655</v>
      </c>
      <c r="M9" s="166">
        <f t="shared" si="0"/>
        <v>-285363</v>
      </c>
      <c r="N9" s="176">
        <f t="shared" si="1"/>
        <v>-0.43787075767293843</v>
      </c>
      <c r="P9" s="166">
        <f t="shared" si="2"/>
        <v>-285363</v>
      </c>
      <c r="Q9" s="176">
        <f t="shared" si="3"/>
        <v>-0.43787075767293843</v>
      </c>
      <c r="S9" s="166">
        <f t="shared" si="4"/>
        <v>246580</v>
      </c>
      <c r="T9" s="176">
        <f t="shared" si="5"/>
        <v>2.0588996601621536</v>
      </c>
      <c r="V9" s="166">
        <v>651706</v>
      </c>
      <c r="X9" s="1"/>
    </row>
    <row r="10" spans="1:25">
      <c r="A10" s="2" t="s">
        <v>147</v>
      </c>
      <c r="B10" s="82" t="s">
        <v>164</v>
      </c>
      <c r="C10" s="166">
        <v>1632434</v>
      </c>
      <c r="D10" s="31">
        <v>883392</v>
      </c>
      <c r="E10" s="31">
        <v>812238</v>
      </c>
      <c r="F10" s="31">
        <v>1706554</v>
      </c>
      <c r="G10" s="166">
        <v>1814899</v>
      </c>
      <c r="H10" s="31">
        <v>1017881</v>
      </c>
      <c r="I10" s="31">
        <v>1025023</v>
      </c>
      <c r="J10" s="31">
        <v>407466</v>
      </c>
      <c r="K10" s="31">
        <v>467517</v>
      </c>
      <c r="M10" s="166">
        <f t="shared" si="0"/>
        <v>-182465</v>
      </c>
      <c r="N10" s="176">
        <f t="shared" si="1"/>
        <v>-0.10053727507701531</v>
      </c>
      <c r="P10" s="166">
        <f t="shared" si="2"/>
        <v>-182465</v>
      </c>
      <c r="Q10" s="176">
        <f t="shared" si="3"/>
        <v>-0.10053727507701531</v>
      </c>
      <c r="S10" s="166">
        <f t="shared" si="4"/>
        <v>749042</v>
      </c>
      <c r="T10" s="176">
        <f t="shared" si="5"/>
        <v>0.84791576106643485</v>
      </c>
      <c r="V10" s="166">
        <v>1814899</v>
      </c>
      <c r="X10" s="1"/>
    </row>
    <row r="11" spans="1:25">
      <c r="A11" s="2" t="s">
        <v>148</v>
      </c>
      <c r="B11" s="82" t="s">
        <v>165</v>
      </c>
      <c r="C11" s="166">
        <v>883109</v>
      </c>
      <c r="D11" s="31">
        <v>890011</v>
      </c>
      <c r="E11" s="31">
        <v>200599</v>
      </c>
      <c r="F11" s="31">
        <v>202633</v>
      </c>
      <c r="G11" s="166">
        <v>220987</v>
      </c>
      <c r="H11" s="31">
        <v>204807</v>
      </c>
      <c r="I11" s="31">
        <v>428958</v>
      </c>
      <c r="J11" s="31">
        <v>184983</v>
      </c>
      <c r="K11" s="31">
        <v>254618</v>
      </c>
      <c r="M11" s="166">
        <f t="shared" si="0"/>
        <v>662122</v>
      </c>
      <c r="N11" s="176">
        <f t="shared" si="1"/>
        <v>2.9962033965798893</v>
      </c>
      <c r="P11" s="166">
        <f t="shared" si="2"/>
        <v>662122</v>
      </c>
      <c r="Q11" s="176">
        <f t="shared" si="3"/>
        <v>2.9962033965798893</v>
      </c>
      <c r="S11" s="166">
        <f t="shared" si="4"/>
        <v>-6902</v>
      </c>
      <c r="T11" s="176">
        <f t="shared" si="5"/>
        <v>-7.7549603319509537E-3</v>
      </c>
      <c r="V11" s="166">
        <v>220987</v>
      </c>
      <c r="X11" s="1"/>
    </row>
    <row r="12" spans="1:25">
      <c r="A12" s="2" t="s">
        <v>149</v>
      </c>
      <c r="B12" s="82" t="s">
        <v>166</v>
      </c>
      <c r="C12" s="166">
        <v>24222391</v>
      </c>
      <c r="D12" s="31">
        <v>23307252</v>
      </c>
      <c r="E12" s="31">
        <v>21047493</v>
      </c>
      <c r="F12" s="31">
        <v>19955365</v>
      </c>
      <c r="G12" s="166">
        <v>19869177</v>
      </c>
      <c r="H12" s="31">
        <v>19545189</v>
      </c>
      <c r="I12" s="31">
        <v>18962389</v>
      </c>
      <c r="J12" s="31">
        <v>18262511</v>
      </c>
      <c r="K12" s="31">
        <v>18301366</v>
      </c>
      <c r="M12" s="166">
        <f t="shared" si="0"/>
        <v>4353214</v>
      </c>
      <c r="N12" s="176">
        <f t="shared" si="1"/>
        <v>0.21909382557717413</v>
      </c>
      <c r="P12" s="166">
        <f t="shared" si="2"/>
        <v>4353214</v>
      </c>
      <c r="Q12" s="176">
        <f t="shared" si="3"/>
        <v>0.21909382557717413</v>
      </c>
      <c r="S12" s="166">
        <f t="shared" si="4"/>
        <v>915139</v>
      </c>
      <c r="T12" s="176">
        <f t="shared" si="5"/>
        <v>3.9264131181144822E-2</v>
      </c>
      <c r="V12" s="166">
        <v>19869177</v>
      </c>
      <c r="X12" s="1"/>
    </row>
    <row r="13" spans="1:25">
      <c r="A13" s="2" t="s">
        <v>150</v>
      </c>
      <c r="B13" s="82" t="s">
        <v>167</v>
      </c>
      <c r="C13" s="166">
        <v>3624750</v>
      </c>
      <c r="D13" s="31">
        <v>3284427</v>
      </c>
      <c r="E13" s="31">
        <v>3603734</v>
      </c>
      <c r="F13" s="31">
        <v>3242826</v>
      </c>
      <c r="G13" s="166">
        <v>3290675</v>
      </c>
      <c r="H13" s="31">
        <v>2468430</v>
      </c>
      <c r="I13" s="31">
        <v>3380516</v>
      </c>
      <c r="J13" s="31">
        <v>4053031</v>
      </c>
      <c r="K13" s="31">
        <v>2781211</v>
      </c>
      <c r="M13" s="166">
        <f t="shared" si="0"/>
        <v>334075</v>
      </c>
      <c r="N13" s="176">
        <f t="shared" si="1"/>
        <v>0.10152172426629795</v>
      </c>
      <c r="P13" s="166">
        <f t="shared" si="2"/>
        <v>334075</v>
      </c>
      <c r="Q13" s="176">
        <f t="shared" si="3"/>
        <v>0.10152172426629795</v>
      </c>
      <c r="S13" s="166">
        <f t="shared" si="4"/>
        <v>340323</v>
      </c>
      <c r="T13" s="176">
        <f t="shared" si="5"/>
        <v>0.10361716061888421</v>
      </c>
      <c r="V13" s="166">
        <v>3290675</v>
      </c>
      <c r="X13" s="1"/>
    </row>
    <row r="14" spans="1:25">
      <c r="A14" s="2" t="s">
        <v>151</v>
      </c>
      <c r="B14" s="82" t="s">
        <v>168</v>
      </c>
      <c r="C14" s="166">
        <v>0</v>
      </c>
      <c r="D14" s="31">
        <v>0</v>
      </c>
      <c r="E14" s="31">
        <v>55700</v>
      </c>
      <c r="F14" s="31">
        <v>55122</v>
      </c>
      <c r="G14" s="166">
        <v>109232</v>
      </c>
      <c r="H14" s="31">
        <v>108199</v>
      </c>
      <c r="I14" s="31">
        <v>161526</v>
      </c>
      <c r="J14" s="31">
        <v>160015</v>
      </c>
      <c r="K14" s="31">
        <v>213109</v>
      </c>
      <c r="M14" s="166">
        <f t="shared" si="0"/>
        <v>-109232</v>
      </c>
      <c r="N14" s="176">
        <f t="shared" si="1"/>
        <v>-1</v>
      </c>
      <c r="P14" s="166">
        <f t="shared" si="2"/>
        <v>-109232</v>
      </c>
      <c r="Q14" s="176">
        <f t="shared" si="3"/>
        <v>-1</v>
      </c>
      <c r="S14" s="166">
        <f t="shared" si="4"/>
        <v>0</v>
      </c>
      <c r="T14" s="176">
        <f t="shared" si="5"/>
        <v>0</v>
      </c>
      <c r="V14" s="166">
        <v>109232</v>
      </c>
      <c r="X14" s="1"/>
    </row>
    <row r="15" spans="1:25">
      <c r="A15" s="2" t="s">
        <v>152</v>
      </c>
      <c r="B15" s="82" t="s">
        <v>169</v>
      </c>
      <c r="C15" s="166">
        <v>63401</v>
      </c>
      <c r="D15" s="31">
        <v>63900</v>
      </c>
      <c r="E15" s="31">
        <v>63900</v>
      </c>
      <c r="F15" s="31">
        <v>63900</v>
      </c>
      <c r="G15" s="166">
        <v>63900</v>
      </c>
      <c r="H15" s="31">
        <v>63200</v>
      </c>
      <c r="I15" s="31">
        <v>63200</v>
      </c>
      <c r="J15" s="31">
        <v>63200</v>
      </c>
      <c r="K15" s="31">
        <v>63200</v>
      </c>
      <c r="M15" s="166">
        <f t="shared" si="0"/>
        <v>-499</v>
      </c>
      <c r="N15" s="176">
        <f t="shared" si="1"/>
        <v>-7.8090766823161193E-3</v>
      </c>
      <c r="P15" s="166">
        <f t="shared" si="2"/>
        <v>-499</v>
      </c>
      <c r="Q15" s="176">
        <f t="shared" si="3"/>
        <v>-7.8090766823161193E-3</v>
      </c>
      <c r="S15" s="166">
        <f t="shared" si="4"/>
        <v>-499</v>
      </c>
      <c r="T15" s="176">
        <f t="shared" si="5"/>
        <v>-7.8090766823161193E-3</v>
      </c>
      <c r="V15" s="166">
        <v>63900</v>
      </c>
      <c r="X15" s="1"/>
    </row>
    <row r="16" spans="1:25">
      <c r="A16" s="2" t="s">
        <v>153</v>
      </c>
      <c r="B16" s="82" t="s">
        <v>170</v>
      </c>
      <c r="C16" s="166">
        <v>46245</v>
      </c>
      <c r="D16" s="31">
        <v>34005</v>
      </c>
      <c r="E16" s="31">
        <v>33514</v>
      </c>
      <c r="F16" s="31">
        <v>32429</v>
      </c>
      <c r="G16" s="166">
        <v>31542</v>
      </c>
      <c r="H16" s="31">
        <v>30551</v>
      </c>
      <c r="I16" s="31">
        <v>30062</v>
      </c>
      <c r="J16" s="31">
        <v>19381</v>
      </c>
      <c r="K16" s="31">
        <v>19367</v>
      </c>
      <c r="M16" s="166">
        <f t="shared" si="0"/>
        <v>14703</v>
      </c>
      <c r="N16" s="176">
        <f t="shared" si="1"/>
        <v>0.46614038424957199</v>
      </c>
      <c r="P16" s="166">
        <f t="shared" si="2"/>
        <v>14703</v>
      </c>
      <c r="Q16" s="176">
        <f t="shared" si="3"/>
        <v>0.46614038424957199</v>
      </c>
      <c r="S16" s="166">
        <f t="shared" si="4"/>
        <v>12240</v>
      </c>
      <c r="T16" s="176">
        <f t="shared" si="5"/>
        <v>0.35994706660785181</v>
      </c>
      <c r="V16" s="166">
        <v>31542</v>
      </c>
      <c r="X16" s="1"/>
    </row>
    <row r="17" spans="1:24">
      <c r="A17" s="2" t="s">
        <v>154</v>
      </c>
      <c r="B17" s="82" t="s">
        <v>171</v>
      </c>
      <c r="C17" s="166">
        <v>146443</v>
      </c>
      <c r="D17" s="31">
        <v>101744</v>
      </c>
      <c r="E17" s="31">
        <v>90081</v>
      </c>
      <c r="F17" s="31">
        <v>90284</v>
      </c>
      <c r="G17" s="166">
        <v>96787</v>
      </c>
      <c r="H17" s="31">
        <v>87517</v>
      </c>
      <c r="I17" s="31">
        <v>88637</v>
      </c>
      <c r="J17" s="31">
        <v>87886</v>
      </c>
      <c r="K17" s="31">
        <v>88573</v>
      </c>
      <c r="M17" s="166">
        <f t="shared" si="0"/>
        <v>49656</v>
      </c>
      <c r="N17" s="176">
        <f t="shared" si="1"/>
        <v>0.51304410716315207</v>
      </c>
      <c r="P17" s="166">
        <f t="shared" si="2"/>
        <v>49656</v>
      </c>
      <c r="Q17" s="176">
        <f t="shared" si="3"/>
        <v>0.51304410716315207</v>
      </c>
      <c r="S17" s="166">
        <f t="shared" si="4"/>
        <v>44699</v>
      </c>
      <c r="T17" s="176">
        <f t="shared" si="5"/>
        <v>0.43932811762855795</v>
      </c>
      <c r="V17" s="166">
        <v>96787</v>
      </c>
      <c r="X17" s="1"/>
    </row>
    <row r="18" spans="1:24">
      <c r="A18" s="2" t="s">
        <v>155</v>
      </c>
      <c r="B18" s="82" t="s">
        <v>172</v>
      </c>
      <c r="C18" s="166">
        <v>485943</v>
      </c>
      <c r="D18" s="31">
        <v>468871</v>
      </c>
      <c r="E18" s="31">
        <v>462190</v>
      </c>
      <c r="F18" s="31">
        <v>461697</v>
      </c>
      <c r="G18" s="166">
        <v>464818</v>
      </c>
      <c r="H18" s="31">
        <v>449045</v>
      </c>
      <c r="I18" s="31">
        <v>438958</v>
      </c>
      <c r="J18" s="31">
        <v>438146</v>
      </c>
      <c r="K18" s="31">
        <v>444324</v>
      </c>
      <c r="M18" s="166">
        <f t="shared" si="0"/>
        <v>21125</v>
      </c>
      <c r="N18" s="176">
        <f t="shared" si="1"/>
        <v>4.5447895735535197E-2</v>
      </c>
      <c r="P18" s="166">
        <f t="shared" si="2"/>
        <v>21125</v>
      </c>
      <c r="Q18" s="176">
        <f t="shared" si="3"/>
        <v>4.5447895735535197E-2</v>
      </c>
      <c r="S18" s="166">
        <f t="shared" si="4"/>
        <v>17072</v>
      </c>
      <c r="T18" s="176">
        <f t="shared" si="5"/>
        <v>3.6410867807989834E-2</v>
      </c>
      <c r="V18" s="166">
        <v>464818</v>
      </c>
      <c r="X18" s="1"/>
    </row>
    <row r="19" spans="1:24">
      <c r="A19" s="2" t="s">
        <v>156</v>
      </c>
      <c r="B19" s="82" t="s">
        <v>173</v>
      </c>
      <c r="C19" s="166">
        <v>207794</v>
      </c>
      <c r="D19" s="31">
        <v>212653</v>
      </c>
      <c r="E19" s="31">
        <v>213814</v>
      </c>
      <c r="F19" s="31">
        <v>227950</v>
      </c>
      <c r="G19" s="166">
        <v>232141</v>
      </c>
      <c r="H19" s="31">
        <v>176269</v>
      </c>
      <c r="I19" s="31">
        <v>182867</v>
      </c>
      <c r="J19" s="31">
        <v>89323</v>
      </c>
      <c r="K19" s="31">
        <v>88503</v>
      </c>
      <c r="M19" s="166">
        <f t="shared" si="0"/>
        <v>-24347</v>
      </c>
      <c r="N19" s="176">
        <f t="shared" si="1"/>
        <v>-0.10488022365717388</v>
      </c>
      <c r="P19" s="166">
        <f t="shared" si="2"/>
        <v>-24347</v>
      </c>
      <c r="Q19" s="176">
        <f t="shared" si="3"/>
        <v>-0.10488022365717388</v>
      </c>
      <c r="S19" s="166">
        <f t="shared" si="4"/>
        <v>-4859</v>
      </c>
      <c r="T19" s="176">
        <f t="shared" si="5"/>
        <v>-2.2849430762791965E-2</v>
      </c>
      <c r="V19" s="166">
        <v>232141</v>
      </c>
      <c r="X19" s="1"/>
    </row>
    <row r="20" spans="1:24">
      <c r="A20" s="2" t="s">
        <v>157</v>
      </c>
      <c r="B20" s="82" t="s">
        <v>174</v>
      </c>
      <c r="C20" s="166">
        <v>0</v>
      </c>
      <c r="D20" s="31">
        <v>0</v>
      </c>
      <c r="E20" s="31">
        <v>44800</v>
      </c>
      <c r="F20" s="31">
        <v>44800</v>
      </c>
      <c r="G20" s="166">
        <v>44800</v>
      </c>
      <c r="H20" s="31">
        <v>7772</v>
      </c>
      <c r="I20" s="31">
        <v>0</v>
      </c>
      <c r="J20" s="31">
        <v>0</v>
      </c>
      <c r="K20" s="31">
        <v>0</v>
      </c>
      <c r="M20" s="166">
        <f t="shared" si="0"/>
        <v>-44800</v>
      </c>
      <c r="N20" s="176">
        <f t="shared" si="1"/>
        <v>-1</v>
      </c>
      <c r="P20" s="166">
        <f t="shared" si="2"/>
        <v>-44800</v>
      </c>
      <c r="Q20" s="176">
        <f t="shared" si="3"/>
        <v>-1</v>
      </c>
      <c r="S20" s="166">
        <f t="shared" si="4"/>
        <v>0</v>
      </c>
      <c r="T20" s="176">
        <f t="shared" si="5"/>
        <v>0</v>
      </c>
      <c r="V20" s="166">
        <v>44800</v>
      </c>
      <c r="X20" s="1"/>
    </row>
    <row r="21" spans="1:24" ht="15" thickBot="1">
      <c r="A21" s="2" t="s">
        <v>158</v>
      </c>
      <c r="B21" s="82" t="s">
        <v>175</v>
      </c>
      <c r="C21" s="170">
        <v>123968</v>
      </c>
      <c r="D21" s="35">
        <v>150339</v>
      </c>
      <c r="E21" s="35">
        <v>141708</v>
      </c>
      <c r="F21" s="35">
        <v>85917</v>
      </c>
      <c r="G21" s="170">
        <v>78278</v>
      </c>
      <c r="H21" s="35">
        <v>90584</v>
      </c>
      <c r="I21" s="35">
        <v>109324</v>
      </c>
      <c r="J21" s="35">
        <v>175431</v>
      </c>
      <c r="K21" s="35">
        <v>113087</v>
      </c>
      <c r="M21" s="170">
        <f t="shared" si="0"/>
        <v>45690</v>
      </c>
      <c r="N21" s="184">
        <f t="shared" si="1"/>
        <v>0.58368890365108972</v>
      </c>
      <c r="P21" s="170">
        <f t="shared" si="2"/>
        <v>45690</v>
      </c>
      <c r="Q21" s="184">
        <f t="shared" si="3"/>
        <v>0.58368890365108972</v>
      </c>
      <c r="S21" s="170">
        <f t="shared" si="4"/>
        <v>-26371</v>
      </c>
      <c r="T21" s="184">
        <f t="shared" si="5"/>
        <v>-0.17541023952533941</v>
      </c>
      <c r="V21" s="170">
        <v>78278</v>
      </c>
      <c r="X21" s="1"/>
    </row>
    <row r="22" spans="1:24" s="15" customFormat="1" ht="15.75" thickTop="1">
      <c r="A22" s="108" t="s">
        <v>159</v>
      </c>
      <c r="B22" s="109" t="s">
        <v>176</v>
      </c>
      <c r="C22" s="110">
        <v>33407213</v>
      </c>
      <c r="D22" s="110">
        <v>31754010</v>
      </c>
      <c r="E22" s="110">
        <v>28353340</v>
      </c>
      <c r="F22" s="110">
        <v>28208437</v>
      </c>
      <c r="G22" s="110">
        <v>28629599</v>
      </c>
      <c r="H22" s="110">
        <v>26895187</v>
      </c>
      <c r="I22" s="110">
        <v>26263604</v>
      </c>
      <c r="J22" s="110">
        <v>26984011</v>
      </c>
      <c r="K22" s="110">
        <v>24545501</v>
      </c>
      <c r="L22" s="111"/>
      <c r="M22" s="110">
        <f t="shared" si="0"/>
        <v>4777614</v>
      </c>
      <c r="N22" s="237">
        <f t="shared" si="1"/>
        <v>0.16687673480861537</v>
      </c>
      <c r="P22" s="110">
        <f t="shared" si="2"/>
        <v>4777614</v>
      </c>
      <c r="Q22" s="237">
        <f t="shared" si="3"/>
        <v>0.16687673480861537</v>
      </c>
      <c r="R22" s="1"/>
      <c r="S22" s="110">
        <f t="shared" si="4"/>
        <v>1653203</v>
      </c>
      <c r="T22" s="237">
        <f t="shared" si="5"/>
        <v>5.2062810334820707E-2</v>
      </c>
      <c r="V22" s="110">
        <v>28629599</v>
      </c>
    </row>
    <row r="23" spans="1:24">
      <c r="B23" s="81"/>
      <c r="C23" s="9"/>
      <c r="D23" s="9"/>
      <c r="E23" s="9"/>
      <c r="F23" s="9"/>
      <c r="G23" s="9"/>
      <c r="H23" s="9"/>
      <c r="I23" s="9"/>
      <c r="J23" s="9"/>
      <c r="K23" s="9"/>
    </row>
    <row r="24" spans="1:24">
      <c r="B24" s="3"/>
      <c r="C24" s="3"/>
      <c r="D24" s="9"/>
      <c r="E24" s="9"/>
      <c r="F24" s="9"/>
      <c r="G24" s="9"/>
      <c r="H24" s="9"/>
      <c r="I24" s="9"/>
      <c r="J24" s="9"/>
      <c r="K24" s="9"/>
    </row>
    <row r="25" spans="1:24" ht="26.25">
      <c r="A25" s="11" t="s">
        <v>43</v>
      </c>
      <c r="B25" s="67" t="s">
        <v>44</v>
      </c>
      <c r="C25" s="67"/>
      <c r="M25" s="257"/>
      <c r="N25" s="257"/>
      <c r="O25" s="107"/>
      <c r="P25" s="257" t="s">
        <v>433</v>
      </c>
      <c r="Q25" s="257"/>
      <c r="R25" s="107"/>
      <c r="S25" s="257" t="s">
        <v>442</v>
      </c>
      <c r="T25" s="257"/>
      <c r="V25" s="224" t="s">
        <v>446</v>
      </c>
      <c r="W25" s="216"/>
      <c r="X25" s="251"/>
    </row>
    <row r="26" spans="1:24" ht="27" customHeight="1">
      <c r="A26" s="102" t="s">
        <v>142</v>
      </c>
      <c r="B26" s="102" t="s">
        <v>143</v>
      </c>
      <c r="C26" s="186" t="s">
        <v>444</v>
      </c>
      <c r="D26" s="84" t="s">
        <v>443</v>
      </c>
      <c r="E26" s="84" t="s">
        <v>45</v>
      </c>
      <c r="F26" s="84" t="s">
        <v>46</v>
      </c>
      <c r="G26" s="84" t="s">
        <v>47</v>
      </c>
      <c r="H26" s="84" t="s">
        <v>75</v>
      </c>
      <c r="I26" s="84" t="s">
        <v>48</v>
      </c>
      <c r="J26" s="84" t="s">
        <v>141</v>
      </c>
      <c r="K26" s="84" t="s">
        <v>49</v>
      </c>
      <c r="M26" s="255" t="s">
        <v>429</v>
      </c>
      <c r="N26" s="256"/>
      <c r="P26" s="255" t="s">
        <v>434</v>
      </c>
      <c r="Q26" s="256"/>
      <c r="S26" s="255" t="s">
        <v>431</v>
      </c>
      <c r="T26" s="256"/>
      <c r="V26" s="186" t="s">
        <v>47</v>
      </c>
      <c r="X26" s="214"/>
    </row>
    <row r="27" spans="1:24">
      <c r="B27" s="81"/>
      <c r="C27" s="4"/>
      <c r="D27" s="4"/>
      <c r="E27" s="4"/>
      <c r="F27" s="4"/>
      <c r="G27" s="4"/>
      <c r="H27" s="4"/>
      <c r="I27" s="4"/>
      <c r="J27" s="4"/>
      <c r="K27" s="4"/>
      <c r="M27" s="4"/>
      <c r="N27" s="238"/>
      <c r="V27" s="4"/>
    </row>
    <row r="28" spans="1:24" s="15" customFormat="1">
      <c r="A28" s="5" t="s">
        <v>177</v>
      </c>
      <c r="B28" s="83" t="s">
        <v>197</v>
      </c>
      <c r="C28" s="10"/>
      <c r="D28" s="10"/>
      <c r="E28" s="10"/>
      <c r="F28" s="10"/>
      <c r="G28" s="10"/>
      <c r="H28" s="10"/>
      <c r="I28" s="10"/>
      <c r="J28" s="10"/>
      <c r="K28" s="10"/>
      <c r="M28" s="10"/>
      <c r="N28" s="239"/>
      <c r="V28" s="10"/>
      <c r="X28" s="249"/>
    </row>
    <row r="29" spans="1:24">
      <c r="A29" s="2" t="s">
        <v>178</v>
      </c>
      <c r="B29" s="82" t="s">
        <v>198</v>
      </c>
      <c r="C29" s="166">
        <v>4446716</v>
      </c>
      <c r="D29" s="31">
        <v>4806940</v>
      </c>
      <c r="E29" s="31">
        <v>3975562</v>
      </c>
      <c r="F29" s="31">
        <v>1564485</v>
      </c>
      <c r="G29" s="31">
        <v>1020419</v>
      </c>
      <c r="H29" s="31">
        <v>1007833</v>
      </c>
      <c r="I29" s="31">
        <v>994500</v>
      </c>
      <c r="J29" s="31">
        <v>373383</v>
      </c>
      <c r="K29" s="31">
        <v>476086</v>
      </c>
      <c r="M29" s="166">
        <f t="shared" ref="M29:M39" si="6">+C29-G29</f>
        <v>3426297</v>
      </c>
      <c r="N29" s="176">
        <f t="shared" ref="N29:N39" si="7">IF(ISERROR(M29/G29),0,M29/G29)</f>
        <v>3.3577354008500429</v>
      </c>
      <c r="P29" s="166">
        <f t="shared" ref="P29:P39" si="8">+C29-$G29</f>
        <v>3426297</v>
      </c>
      <c r="Q29" s="176">
        <f t="shared" ref="Q29:Q39" si="9">IF(ISERROR(P29/$G29),0,P29/$G29)</f>
        <v>3.3577354008500429</v>
      </c>
      <c r="S29" s="166">
        <f t="shared" ref="S29:S39" si="10">+C29-D29</f>
        <v>-360224</v>
      </c>
      <c r="T29" s="176">
        <f t="shared" ref="T29:T39" si="11">IF(ISERROR(S29/D29),0,S29/D29)</f>
        <v>-7.4938318348055102E-2</v>
      </c>
      <c r="V29" s="166">
        <v>1020419</v>
      </c>
      <c r="X29" s="166"/>
    </row>
    <row r="30" spans="1:24" ht="25.5">
      <c r="A30" s="2" t="s">
        <v>179</v>
      </c>
      <c r="B30" s="82" t="s">
        <v>199</v>
      </c>
      <c r="C30" s="166">
        <v>0</v>
      </c>
      <c r="D30" s="31">
        <v>411806</v>
      </c>
      <c r="E30" s="31">
        <v>0</v>
      </c>
      <c r="F30" s="31">
        <v>339613</v>
      </c>
      <c r="G30" s="31">
        <v>1268921</v>
      </c>
      <c r="H30" s="31">
        <v>349655</v>
      </c>
      <c r="I30" s="31">
        <v>360334</v>
      </c>
      <c r="J30" s="31">
        <v>1123405</v>
      </c>
      <c r="K30" s="31">
        <v>111980</v>
      </c>
      <c r="M30" s="166">
        <f t="shared" si="6"/>
        <v>-1268921</v>
      </c>
      <c r="N30" s="176">
        <f t="shared" si="7"/>
        <v>-1</v>
      </c>
      <c r="P30" s="166">
        <f t="shared" si="8"/>
        <v>-1268921</v>
      </c>
      <c r="Q30" s="176">
        <f t="shared" si="9"/>
        <v>-1</v>
      </c>
      <c r="S30" s="166">
        <f t="shared" si="10"/>
        <v>-411806</v>
      </c>
      <c r="T30" s="176">
        <f t="shared" si="11"/>
        <v>-1</v>
      </c>
      <c r="V30" s="166">
        <v>1268921</v>
      </c>
      <c r="X30" s="166"/>
    </row>
    <row r="31" spans="1:24" ht="25.5">
      <c r="A31" s="2" t="s">
        <v>180</v>
      </c>
      <c r="B31" s="82" t="s">
        <v>200</v>
      </c>
      <c r="C31" s="166">
        <v>795707</v>
      </c>
      <c r="D31" s="31">
        <v>842157</v>
      </c>
      <c r="E31" s="31">
        <v>363126</v>
      </c>
      <c r="F31" s="31">
        <v>483940</v>
      </c>
      <c r="G31" s="166">
        <v>732098</v>
      </c>
      <c r="H31" s="31">
        <v>468453</v>
      </c>
      <c r="I31" s="31">
        <v>827933</v>
      </c>
      <c r="J31" s="31">
        <v>163211</v>
      </c>
      <c r="K31" s="31">
        <v>248299</v>
      </c>
      <c r="M31" s="166">
        <f t="shared" si="6"/>
        <v>63609</v>
      </c>
      <c r="N31" s="176">
        <f t="shared" si="7"/>
        <v>8.6885908717138957E-2</v>
      </c>
      <c r="P31" s="166">
        <f t="shared" si="8"/>
        <v>63609</v>
      </c>
      <c r="Q31" s="176">
        <f t="shared" si="9"/>
        <v>8.6885908717138957E-2</v>
      </c>
      <c r="S31" s="166">
        <f t="shared" si="10"/>
        <v>-46450</v>
      </c>
      <c r="T31" s="176">
        <f t="shared" si="11"/>
        <v>-5.5155986354088374E-2</v>
      </c>
      <c r="V31" s="166">
        <v>732098</v>
      </c>
      <c r="X31" s="166"/>
    </row>
    <row r="32" spans="1:24">
      <c r="A32" s="2" t="s">
        <v>181</v>
      </c>
      <c r="B32" s="82" t="s">
        <v>74</v>
      </c>
      <c r="C32" s="166">
        <v>22941652</v>
      </c>
      <c r="D32" s="31">
        <v>20832385</v>
      </c>
      <c r="E32" s="31">
        <v>19548216</v>
      </c>
      <c r="F32" s="31">
        <v>21295683</v>
      </c>
      <c r="G32" s="166">
        <v>21051715</v>
      </c>
      <c r="H32" s="31">
        <v>20170303</v>
      </c>
      <c r="I32" s="31">
        <v>19390711</v>
      </c>
      <c r="J32" s="31">
        <v>20436129</v>
      </c>
      <c r="K32" s="31">
        <v>19598526</v>
      </c>
      <c r="M32" s="166">
        <f t="shared" si="6"/>
        <v>1889937</v>
      </c>
      <c r="N32" s="176">
        <f t="shared" si="7"/>
        <v>8.9775916118948029E-2</v>
      </c>
      <c r="P32" s="166">
        <f t="shared" si="8"/>
        <v>1889937</v>
      </c>
      <c r="Q32" s="176">
        <f t="shared" si="9"/>
        <v>8.9775916118948029E-2</v>
      </c>
      <c r="S32" s="166">
        <f t="shared" si="10"/>
        <v>2109267</v>
      </c>
      <c r="T32" s="176">
        <f t="shared" si="11"/>
        <v>0.10124942487382026</v>
      </c>
      <c r="V32" s="166">
        <v>21051715</v>
      </c>
      <c r="X32" s="166"/>
    </row>
    <row r="33" spans="1:24" ht="25.5">
      <c r="A33" s="2" t="s">
        <v>182</v>
      </c>
      <c r="B33" s="82" t="s">
        <v>201</v>
      </c>
      <c r="C33" s="166">
        <v>2033267</v>
      </c>
      <c r="D33" s="31">
        <v>1768308</v>
      </c>
      <c r="E33" s="31">
        <v>1434622</v>
      </c>
      <c r="F33" s="31">
        <v>1567142</v>
      </c>
      <c r="G33" s="166">
        <v>1745198</v>
      </c>
      <c r="H33" s="31">
        <v>2114776</v>
      </c>
      <c r="I33" s="31">
        <v>1886119</v>
      </c>
      <c r="J33" s="31">
        <v>2075108</v>
      </c>
      <c r="K33" s="31">
        <v>1450819</v>
      </c>
      <c r="M33" s="166">
        <f t="shared" si="6"/>
        <v>288069</v>
      </c>
      <c r="N33" s="176">
        <f t="shared" si="7"/>
        <v>0.16506379218862272</v>
      </c>
      <c r="P33" s="166">
        <f t="shared" si="8"/>
        <v>288069</v>
      </c>
      <c r="Q33" s="176">
        <f t="shared" si="9"/>
        <v>0.16506379218862272</v>
      </c>
      <c r="S33" s="166">
        <f t="shared" si="10"/>
        <v>264959</v>
      </c>
      <c r="T33" s="176">
        <f t="shared" si="11"/>
        <v>0.14983758485512705</v>
      </c>
      <c r="V33" s="166">
        <v>1745198</v>
      </c>
      <c r="X33" s="166"/>
    </row>
    <row r="34" spans="1:24">
      <c r="A34" s="2" t="s">
        <v>183</v>
      </c>
      <c r="B34" s="82" t="s">
        <v>202</v>
      </c>
      <c r="C34" s="166">
        <v>474952</v>
      </c>
      <c r="D34" s="31">
        <v>403876</v>
      </c>
      <c r="E34" s="31">
        <v>380575</v>
      </c>
      <c r="F34" s="31">
        <v>357812</v>
      </c>
      <c r="G34" s="166">
        <v>241895</v>
      </c>
      <c r="H34" s="31">
        <v>269977</v>
      </c>
      <c r="I34" s="31">
        <v>279008</v>
      </c>
      <c r="J34" s="31">
        <v>334707</v>
      </c>
      <c r="K34" s="31">
        <v>198100</v>
      </c>
      <c r="M34" s="166">
        <f t="shared" si="6"/>
        <v>233057</v>
      </c>
      <c r="N34" s="176">
        <f t="shared" si="7"/>
        <v>0.96346348622336142</v>
      </c>
      <c r="P34" s="166">
        <f t="shared" si="8"/>
        <v>233057</v>
      </c>
      <c r="Q34" s="176">
        <f t="shared" si="9"/>
        <v>0.96346348622336142</v>
      </c>
      <c r="S34" s="166">
        <f t="shared" si="10"/>
        <v>71076</v>
      </c>
      <c r="T34" s="176">
        <f t="shared" si="11"/>
        <v>0.17598470817775752</v>
      </c>
      <c r="V34" s="166">
        <v>241895</v>
      </c>
      <c r="X34" s="166"/>
    </row>
    <row r="35" spans="1:24">
      <c r="A35" s="2" t="s">
        <v>184</v>
      </c>
      <c r="B35" s="82" t="s">
        <v>203</v>
      </c>
      <c r="C35" s="166">
        <v>9719</v>
      </c>
      <c r="D35" s="31">
        <v>9814</v>
      </c>
      <c r="E35" s="31">
        <v>9814</v>
      </c>
      <c r="F35" s="31">
        <v>9814</v>
      </c>
      <c r="G35" s="166">
        <v>9814</v>
      </c>
      <c r="H35" s="31">
        <v>9681</v>
      </c>
      <c r="I35" s="31">
        <v>9681</v>
      </c>
      <c r="J35" s="31">
        <v>9681</v>
      </c>
      <c r="K35" s="31">
        <v>9681</v>
      </c>
      <c r="M35" s="166">
        <f t="shared" si="6"/>
        <v>-95</v>
      </c>
      <c r="N35" s="176">
        <f t="shared" si="7"/>
        <v>-9.6800489097208075E-3</v>
      </c>
      <c r="P35" s="166">
        <f t="shared" si="8"/>
        <v>-95</v>
      </c>
      <c r="Q35" s="176">
        <f t="shared" si="9"/>
        <v>-9.6800489097208075E-3</v>
      </c>
      <c r="S35" s="166">
        <f t="shared" si="10"/>
        <v>-95</v>
      </c>
      <c r="T35" s="176">
        <f t="shared" si="11"/>
        <v>-9.6800489097208075E-3</v>
      </c>
      <c r="V35" s="166">
        <v>9814</v>
      </c>
      <c r="X35" s="166"/>
    </row>
    <row r="36" spans="1:24">
      <c r="A36" s="2" t="s">
        <v>185</v>
      </c>
      <c r="B36" s="82" t="s">
        <v>204</v>
      </c>
      <c r="C36" s="166">
        <v>0</v>
      </c>
      <c r="D36" s="31">
        <v>0</v>
      </c>
      <c r="E36" s="31">
        <v>17</v>
      </c>
      <c r="F36" s="31">
        <v>10</v>
      </c>
      <c r="G36" s="166">
        <v>3</v>
      </c>
      <c r="H36" s="31">
        <v>0</v>
      </c>
      <c r="I36" s="31">
        <v>38379</v>
      </c>
      <c r="J36" s="31">
        <v>1</v>
      </c>
      <c r="K36" s="31">
        <v>0</v>
      </c>
      <c r="M36" s="166">
        <f t="shared" si="6"/>
        <v>-3</v>
      </c>
      <c r="N36" s="176">
        <f t="shared" si="7"/>
        <v>-1</v>
      </c>
      <c r="P36" s="166">
        <f t="shared" si="8"/>
        <v>-3</v>
      </c>
      <c r="Q36" s="176">
        <f t="shared" si="9"/>
        <v>-1</v>
      </c>
      <c r="S36" s="166">
        <f t="shared" si="10"/>
        <v>0</v>
      </c>
      <c r="T36" s="176">
        <f t="shared" si="11"/>
        <v>0</v>
      </c>
      <c r="V36" s="166">
        <v>3</v>
      </c>
      <c r="X36" s="166"/>
    </row>
    <row r="37" spans="1:24">
      <c r="A37" s="2" t="s">
        <v>186</v>
      </c>
      <c r="B37" s="82" t="s">
        <v>205</v>
      </c>
      <c r="C37" s="166">
        <v>41926</v>
      </c>
      <c r="D37" s="31">
        <v>41470</v>
      </c>
      <c r="E37" s="31">
        <v>40494</v>
      </c>
      <c r="F37" s="31">
        <v>42451</v>
      </c>
      <c r="G37" s="166">
        <v>41697</v>
      </c>
      <c r="H37" s="31">
        <v>43620</v>
      </c>
      <c r="I37" s="31">
        <v>43399</v>
      </c>
      <c r="J37" s="31">
        <v>45428</v>
      </c>
      <c r="K37" s="31">
        <v>45732</v>
      </c>
      <c r="L37" s="4"/>
      <c r="M37" s="166">
        <f t="shared" si="6"/>
        <v>229</v>
      </c>
      <c r="N37" s="176">
        <f t="shared" si="7"/>
        <v>5.4920018226730944E-3</v>
      </c>
      <c r="O37" s="4"/>
      <c r="P37" s="166">
        <f t="shared" si="8"/>
        <v>229</v>
      </c>
      <c r="Q37" s="176">
        <f t="shared" si="9"/>
        <v>5.4920018226730944E-3</v>
      </c>
      <c r="R37" s="4"/>
      <c r="S37" s="166">
        <f t="shared" si="10"/>
        <v>456</v>
      </c>
      <c r="T37" s="176">
        <f t="shared" si="11"/>
        <v>1.0995900651073065E-2</v>
      </c>
      <c r="V37" s="166">
        <v>41697</v>
      </c>
      <c r="X37" s="166"/>
    </row>
    <row r="38" spans="1:24">
      <c r="A38" s="2" t="s">
        <v>187</v>
      </c>
      <c r="B38" s="82" t="s">
        <v>206</v>
      </c>
      <c r="C38" s="169">
        <v>25412</v>
      </c>
      <c r="D38" s="34">
        <v>24039</v>
      </c>
      <c r="E38" s="34">
        <v>25112</v>
      </c>
      <c r="F38" s="34">
        <v>25514</v>
      </c>
      <c r="G38" s="169">
        <v>22822</v>
      </c>
      <c r="H38" s="34">
        <v>22031</v>
      </c>
      <c r="I38" s="34">
        <v>26744</v>
      </c>
      <c r="J38" s="34">
        <v>23241</v>
      </c>
      <c r="K38" s="34">
        <v>19912</v>
      </c>
      <c r="L38" s="4"/>
      <c r="M38" s="169">
        <f t="shared" si="6"/>
        <v>2590</v>
      </c>
      <c r="N38" s="177">
        <f t="shared" si="7"/>
        <v>0.11348698624134607</v>
      </c>
      <c r="O38" s="4"/>
      <c r="P38" s="169">
        <f t="shared" si="8"/>
        <v>2590</v>
      </c>
      <c r="Q38" s="177">
        <f t="shared" si="9"/>
        <v>0.11348698624134607</v>
      </c>
      <c r="R38" s="4"/>
      <c r="S38" s="169">
        <f t="shared" si="10"/>
        <v>1373</v>
      </c>
      <c r="T38" s="177">
        <f t="shared" si="11"/>
        <v>5.711552061233828E-2</v>
      </c>
      <c r="V38" s="169">
        <v>22822</v>
      </c>
      <c r="X38" s="166"/>
    </row>
    <row r="39" spans="1:24" s="15" customFormat="1" ht="15">
      <c r="A39" s="108" t="s">
        <v>188</v>
      </c>
      <c r="B39" s="109" t="s">
        <v>207</v>
      </c>
      <c r="C39" s="110">
        <v>30769351</v>
      </c>
      <c r="D39" s="110">
        <v>29140795</v>
      </c>
      <c r="E39" s="110">
        <v>25777538</v>
      </c>
      <c r="F39" s="110">
        <v>25686464</v>
      </c>
      <c r="G39" s="110">
        <v>26134582</v>
      </c>
      <c r="H39" s="110">
        <v>24456329</v>
      </c>
      <c r="I39" s="110">
        <v>23856808</v>
      </c>
      <c r="J39" s="110">
        <v>24584294</v>
      </c>
      <c r="K39" s="110">
        <v>22159135</v>
      </c>
      <c r="L39" s="111"/>
      <c r="M39" s="110">
        <f t="shared" si="6"/>
        <v>4634769</v>
      </c>
      <c r="N39" s="237">
        <f t="shared" si="7"/>
        <v>0.17734238106429251</v>
      </c>
      <c r="P39" s="110">
        <f t="shared" si="8"/>
        <v>4634769</v>
      </c>
      <c r="Q39" s="237">
        <f t="shared" si="9"/>
        <v>0.17734238106429251</v>
      </c>
      <c r="S39" s="110">
        <f t="shared" si="10"/>
        <v>1628556</v>
      </c>
      <c r="T39" s="237">
        <f t="shared" si="11"/>
        <v>5.5885777996104773E-2</v>
      </c>
      <c r="V39" s="110">
        <v>26134582</v>
      </c>
      <c r="X39" s="110"/>
    </row>
    <row r="40" spans="1:24" ht="15">
      <c r="A40" s="2"/>
      <c r="B40" s="82"/>
      <c r="C40" s="166"/>
      <c r="D40" s="31"/>
      <c r="E40" s="31"/>
      <c r="F40" s="31"/>
      <c r="G40" s="110"/>
      <c r="H40" s="31"/>
      <c r="I40" s="31"/>
      <c r="J40" s="31"/>
      <c r="K40" s="31"/>
      <c r="M40" s="166"/>
      <c r="N40" s="176"/>
      <c r="P40" s="166"/>
      <c r="Q40" s="176"/>
      <c r="R40" s="15"/>
      <c r="S40" s="166"/>
      <c r="T40" s="176"/>
      <c r="V40" s="166"/>
      <c r="X40" s="166"/>
    </row>
    <row r="41" spans="1:24" s="15" customFormat="1">
      <c r="A41" s="5" t="s">
        <v>189</v>
      </c>
      <c r="B41" s="83" t="s">
        <v>208</v>
      </c>
      <c r="C41" s="166"/>
      <c r="D41" s="31"/>
      <c r="E41" s="31"/>
      <c r="F41" s="31"/>
      <c r="G41" s="166"/>
      <c r="H41" s="31"/>
      <c r="I41" s="31"/>
      <c r="J41" s="31"/>
      <c r="K41" s="31"/>
      <c r="M41" s="166"/>
      <c r="N41" s="176"/>
      <c r="P41" s="166"/>
      <c r="Q41" s="176"/>
      <c r="S41" s="166"/>
      <c r="T41" s="176"/>
      <c r="V41" s="166"/>
      <c r="X41" s="166"/>
    </row>
    <row r="42" spans="1:24">
      <c r="A42" s="2" t="s">
        <v>190</v>
      </c>
      <c r="B42" s="82" t="s">
        <v>209</v>
      </c>
      <c r="C42" s="166">
        <v>43137</v>
      </c>
      <c r="D42" s="31">
        <v>43137</v>
      </c>
      <c r="E42" s="31">
        <v>43137</v>
      </c>
      <c r="F42" s="31">
        <v>43137</v>
      </c>
      <c r="G42" s="166">
        <v>43137</v>
      </c>
      <c r="H42" s="31">
        <v>43137</v>
      </c>
      <c r="I42" s="31">
        <v>43137</v>
      </c>
      <c r="J42" s="31">
        <v>43137</v>
      </c>
      <c r="K42" s="31">
        <v>43137</v>
      </c>
      <c r="M42" s="166">
        <f t="shared" ref="M42:M47" si="12">+C42-G42</f>
        <v>0</v>
      </c>
      <c r="N42" s="176">
        <f t="shared" ref="N42:N47" si="13">IF(ISERROR(M42/G42),0,M42/G42)</f>
        <v>0</v>
      </c>
      <c r="P42" s="166">
        <f t="shared" ref="P42:P47" si="14">+C42-$G42</f>
        <v>0</v>
      </c>
      <c r="Q42" s="176">
        <f t="shared" ref="Q42:Q47" si="15">IF(ISERROR(P42/$G42),0,P42/$G42)</f>
        <v>0</v>
      </c>
      <c r="R42" s="15"/>
      <c r="S42" s="166">
        <f t="shared" ref="S42:S47" si="16">+C42-D42</f>
        <v>0</v>
      </c>
      <c r="T42" s="176">
        <f t="shared" ref="T42:T47" si="17">IF(ISERROR(S42/D42),0,S42/D42)</f>
        <v>0</v>
      </c>
      <c r="V42" s="166">
        <v>43137</v>
      </c>
      <c r="X42" s="166"/>
    </row>
    <row r="43" spans="1:24">
      <c r="A43" s="2" t="s">
        <v>191</v>
      </c>
      <c r="B43" s="82" t="s">
        <v>210</v>
      </c>
      <c r="C43" s="166">
        <v>2332656</v>
      </c>
      <c r="D43" s="31">
        <v>2332656</v>
      </c>
      <c r="E43" s="31">
        <v>2332656</v>
      </c>
      <c r="F43" s="31">
        <v>2220155</v>
      </c>
      <c r="G43" s="166">
        <v>2220155</v>
      </c>
      <c r="H43" s="31">
        <v>2220155</v>
      </c>
      <c r="I43" s="31">
        <v>2220155</v>
      </c>
      <c r="J43" s="31">
        <v>2112164</v>
      </c>
      <c r="K43" s="31">
        <v>2112164</v>
      </c>
      <c r="M43" s="166">
        <f t="shared" si="12"/>
        <v>112501</v>
      </c>
      <c r="N43" s="176">
        <f t="shared" si="13"/>
        <v>5.0672588175149934E-2</v>
      </c>
      <c r="P43" s="166">
        <f t="shared" si="14"/>
        <v>112501</v>
      </c>
      <c r="Q43" s="176">
        <f t="shared" si="15"/>
        <v>5.0672588175149934E-2</v>
      </c>
      <c r="R43" s="15"/>
      <c r="S43" s="166">
        <f t="shared" si="16"/>
        <v>0</v>
      </c>
      <c r="T43" s="176">
        <f t="shared" si="17"/>
        <v>0</v>
      </c>
      <c r="V43" s="166">
        <v>2220155</v>
      </c>
      <c r="X43" s="166"/>
    </row>
    <row r="44" spans="1:24">
      <c r="A44" s="2" t="s">
        <v>192</v>
      </c>
      <c r="B44" s="82" t="s">
        <v>211</v>
      </c>
      <c r="C44" s="166">
        <v>8327</v>
      </c>
      <c r="D44" s="31">
        <v>8327</v>
      </c>
      <c r="E44" s="31">
        <v>8327</v>
      </c>
      <c r="F44" s="31">
        <v>8487</v>
      </c>
      <c r="G44" s="166">
        <v>8487</v>
      </c>
      <c r="H44" s="31">
        <v>8487</v>
      </c>
      <c r="I44" s="31">
        <v>8487</v>
      </c>
      <c r="J44" s="31">
        <v>15835</v>
      </c>
      <c r="K44" s="31">
        <v>15835</v>
      </c>
      <c r="M44" s="166">
        <f t="shared" si="12"/>
        <v>-160</v>
      </c>
      <c r="N44" s="176">
        <f t="shared" si="13"/>
        <v>-1.8852362436667845E-2</v>
      </c>
      <c r="P44" s="166">
        <f t="shared" si="14"/>
        <v>-160</v>
      </c>
      <c r="Q44" s="176">
        <f t="shared" si="15"/>
        <v>-1.8852362436667845E-2</v>
      </c>
      <c r="R44" s="15"/>
      <c r="S44" s="166">
        <f t="shared" si="16"/>
        <v>0</v>
      </c>
      <c r="T44" s="176">
        <f t="shared" si="17"/>
        <v>0</v>
      </c>
      <c r="V44" s="166">
        <v>8487</v>
      </c>
      <c r="X44" s="166"/>
    </row>
    <row r="45" spans="1:24">
      <c r="A45" s="2" t="s">
        <v>193</v>
      </c>
      <c r="B45" s="82" t="s">
        <v>212</v>
      </c>
      <c r="C45" s="166">
        <v>125645</v>
      </c>
      <c r="D45" s="31">
        <v>128213</v>
      </c>
      <c r="E45" s="31">
        <v>131400</v>
      </c>
      <c r="F45" s="31">
        <v>104024</v>
      </c>
      <c r="G45" s="166">
        <v>110897</v>
      </c>
      <c r="H45" s="31">
        <v>120775</v>
      </c>
      <c r="I45" s="31">
        <v>111722</v>
      </c>
      <c r="J45" s="31">
        <v>118261</v>
      </c>
      <c r="K45" s="31">
        <v>114587</v>
      </c>
      <c r="M45" s="166">
        <f t="shared" si="12"/>
        <v>14748</v>
      </c>
      <c r="N45" s="176">
        <f t="shared" si="13"/>
        <v>0.13298826839319369</v>
      </c>
      <c r="P45" s="166">
        <f t="shared" si="14"/>
        <v>14748</v>
      </c>
      <c r="Q45" s="176">
        <f t="shared" si="15"/>
        <v>0.13298826839319369</v>
      </c>
      <c r="R45" s="15"/>
      <c r="S45" s="166">
        <f t="shared" si="16"/>
        <v>-2568</v>
      </c>
      <c r="T45" s="176">
        <f t="shared" si="17"/>
        <v>-2.0029170208949169E-2</v>
      </c>
      <c r="V45" s="166">
        <v>110897</v>
      </c>
      <c r="X45" s="166"/>
    </row>
    <row r="46" spans="1:24">
      <c r="A46" s="2" t="s">
        <v>194</v>
      </c>
      <c r="B46" s="82" t="s">
        <v>213</v>
      </c>
      <c r="C46" s="169">
        <v>128097</v>
      </c>
      <c r="D46" s="169">
        <v>100882</v>
      </c>
      <c r="E46" s="34">
        <v>60282</v>
      </c>
      <c r="F46" s="34">
        <v>146170</v>
      </c>
      <c r="G46" s="169">
        <v>112341</v>
      </c>
      <c r="H46" s="34">
        <v>46304</v>
      </c>
      <c r="I46" s="34">
        <v>23295</v>
      </c>
      <c r="J46" s="34">
        <v>110320</v>
      </c>
      <c r="K46" s="34">
        <v>100643</v>
      </c>
      <c r="M46" s="169">
        <f t="shared" si="12"/>
        <v>15756</v>
      </c>
      <c r="N46" s="177">
        <f t="shared" si="13"/>
        <v>0.14025155553181831</v>
      </c>
      <c r="P46" s="169">
        <f t="shared" si="14"/>
        <v>15756</v>
      </c>
      <c r="Q46" s="177">
        <f t="shared" si="15"/>
        <v>0.14025155553181831</v>
      </c>
      <c r="R46" s="15"/>
      <c r="S46" s="169">
        <f t="shared" si="16"/>
        <v>27215</v>
      </c>
      <c r="T46" s="177">
        <f t="shared" si="17"/>
        <v>0.26977062310422079</v>
      </c>
      <c r="V46" s="169">
        <v>112341</v>
      </c>
      <c r="X46" s="166"/>
    </row>
    <row r="47" spans="1:24" s="15" customFormat="1" ht="15">
      <c r="A47" s="108" t="s">
        <v>195</v>
      </c>
      <c r="B47" s="109" t="s">
        <v>214</v>
      </c>
      <c r="C47" s="110">
        <v>2637862</v>
      </c>
      <c r="D47" s="110">
        <v>2613215</v>
      </c>
      <c r="E47" s="110">
        <v>2575802</v>
      </c>
      <c r="F47" s="110">
        <v>2521973</v>
      </c>
      <c r="G47" s="110">
        <v>2495017</v>
      </c>
      <c r="H47" s="110">
        <v>2438858</v>
      </c>
      <c r="I47" s="110">
        <v>2406796</v>
      </c>
      <c r="J47" s="110">
        <v>2399717</v>
      </c>
      <c r="K47" s="110">
        <v>2386366</v>
      </c>
      <c r="L47" s="111"/>
      <c r="M47" s="110">
        <f t="shared" si="12"/>
        <v>142845</v>
      </c>
      <c r="N47" s="237">
        <f t="shared" si="13"/>
        <v>5.7252114915449473E-2</v>
      </c>
      <c r="P47" s="110">
        <f t="shared" si="14"/>
        <v>142845</v>
      </c>
      <c r="Q47" s="237">
        <f t="shared" si="15"/>
        <v>5.7252114915449473E-2</v>
      </c>
      <c r="S47" s="110">
        <f t="shared" si="16"/>
        <v>24647</v>
      </c>
      <c r="T47" s="237">
        <f t="shared" si="17"/>
        <v>9.4316770721123207E-3</v>
      </c>
      <c r="V47" s="110">
        <v>2495017</v>
      </c>
      <c r="X47" s="110"/>
    </row>
    <row r="48" spans="1:24" ht="15" thickBot="1">
      <c r="A48" s="2"/>
      <c r="B48" s="82"/>
      <c r="C48" s="170"/>
      <c r="D48" s="35"/>
      <c r="E48" s="35"/>
      <c r="F48" s="35"/>
      <c r="G48" s="170"/>
      <c r="H48" s="35"/>
      <c r="I48" s="35"/>
      <c r="J48" s="35"/>
      <c r="K48" s="35"/>
      <c r="M48" s="170"/>
      <c r="N48" s="184"/>
      <c r="P48" s="170"/>
      <c r="Q48" s="184"/>
      <c r="R48" s="15"/>
      <c r="S48" s="170"/>
      <c r="T48" s="184"/>
      <c r="V48" s="170"/>
      <c r="X48" s="166"/>
    </row>
    <row r="49" spans="1:24" s="15" customFormat="1" ht="15.75" thickTop="1">
      <c r="A49" s="108" t="s">
        <v>196</v>
      </c>
      <c r="B49" s="109" t="s">
        <v>215</v>
      </c>
      <c r="C49" s="110">
        <v>33407213</v>
      </c>
      <c r="D49" s="110">
        <v>31754010</v>
      </c>
      <c r="E49" s="110">
        <v>28353340</v>
      </c>
      <c r="F49" s="110">
        <v>28208437</v>
      </c>
      <c r="G49" s="110">
        <v>28629599</v>
      </c>
      <c r="H49" s="110">
        <v>26895187</v>
      </c>
      <c r="I49" s="110">
        <v>26263604</v>
      </c>
      <c r="J49" s="110">
        <v>26984011</v>
      </c>
      <c r="K49" s="110">
        <v>24545501</v>
      </c>
      <c r="L49" s="111"/>
      <c r="M49" s="110">
        <f>+C49-G49</f>
        <v>4777614</v>
      </c>
      <c r="N49" s="237">
        <f>IF(ISERROR(M49/G49),0,M49/G49)</f>
        <v>0.16687673480861537</v>
      </c>
      <c r="P49" s="110">
        <f>+C49-$G49</f>
        <v>4777614</v>
      </c>
      <c r="Q49" s="237">
        <f>IF(ISERROR(P49/$G49),0,P49/$G49)</f>
        <v>0.16687673480861537</v>
      </c>
      <c r="S49" s="110">
        <f>+C49-D49</f>
        <v>1653203</v>
      </c>
      <c r="T49" s="237">
        <f>IF(ISERROR(S49/D49),0,S49/D49)</f>
        <v>5.2062810334820707E-2</v>
      </c>
      <c r="V49" s="110">
        <v>28629599</v>
      </c>
      <c r="X49" s="110"/>
    </row>
    <row r="50" spans="1:24" ht="15">
      <c r="B50" s="81"/>
      <c r="X50" s="251"/>
    </row>
  </sheetData>
  <mergeCells count="12">
    <mergeCell ref="S3:T3"/>
    <mergeCell ref="P4:Q4"/>
    <mergeCell ref="S4:T4"/>
    <mergeCell ref="M4:N4"/>
    <mergeCell ref="M3:N3"/>
    <mergeCell ref="P3:Q3"/>
    <mergeCell ref="M25:N25"/>
    <mergeCell ref="M26:N26"/>
    <mergeCell ref="S25:T25"/>
    <mergeCell ref="S26:T26"/>
    <mergeCell ref="P25:Q25"/>
    <mergeCell ref="P26:Q26"/>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15</vt:i4>
      </vt:variant>
    </vt:vector>
  </HeadingPairs>
  <TitlesOfParts>
    <vt:vector size="31"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Lukasz.Urbaniak</dc:creator>
  <cp:lastModifiedBy>tadeusz.pawlak</cp:lastModifiedBy>
  <cp:lastPrinted>2012-02-10T12:56:34Z</cp:lastPrinted>
  <dcterms:created xsi:type="dcterms:W3CDTF">2011-07-15T09:36:31Z</dcterms:created>
  <dcterms:modified xsi:type="dcterms:W3CDTF">2012-03-08T08:01:40Z</dcterms:modified>
</cp:coreProperties>
</file>